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3724D887-ACBF-4E46-AA65-D9474E6EFB61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DIAS" sheetId="3" state="hidden" r:id="rId1"/>
    <sheet name="PATH" sheetId="7" state="hidden" r:id="rId2"/>
    <sheet name="Consolidado_Microrrutas" sheetId="2" r:id="rId3"/>
    <sheet name="Km-NoAtendidos" sheetId="4" r:id="rId4"/>
    <sheet name="Instructivo" sheetId="8" r:id="rId5"/>
    <sheet name="Instructivod" sheetId="6" state="hidden" r:id="rId6"/>
  </sheets>
  <definedNames>
    <definedName name="DatosExternos_2" localSheetId="2" hidden="1">'Consolidado_Microrrutas'!$A$21:$U$361</definedName>
  </definedName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2" i="2" l="1"/>
  <c r="T362" i="2"/>
  <c r="U362" i="2"/>
  <c r="W22" i="2"/>
  <c r="X22" i="2"/>
  <c r="Y22" i="2"/>
  <c r="Z22" i="2"/>
  <c r="AA22" i="2"/>
  <c r="AB22" i="2"/>
  <c r="AC22" i="2"/>
  <c r="AD22" i="2"/>
  <c r="AE22" i="2"/>
  <c r="AG22" i="2"/>
  <c r="AF22" i="2" l="1"/>
  <c r="A2" i="7"/>
  <c r="O3" i="4"/>
  <c r="O4" i="4"/>
  <c r="O5" i="4"/>
  <c r="H3" i="4"/>
  <c r="H4" i="4"/>
  <c r="H5" i="4"/>
  <c r="G3" i="4"/>
  <c r="G4" i="4"/>
  <c r="G5" i="4"/>
  <c r="F3" i="4"/>
  <c r="F4" i="4"/>
  <c r="F5" i="4"/>
  <c r="E3" i="4"/>
  <c r="E4" i="4"/>
  <c r="E5" i="4"/>
  <c r="D3" i="4"/>
  <c r="D4" i="4"/>
  <c r="D5" i="4"/>
  <c r="C3" i="4"/>
  <c r="S3" i="4" s="1"/>
  <c r="C4" i="4"/>
  <c r="V4" i="4" s="1"/>
  <c r="C5" i="4"/>
  <c r="S5" i="4" s="1"/>
  <c r="A4" i="4"/>
  <c r="N4" i="4"/>
  <c r="A5" i="4"/>
  <c r="N5" i="4"/>
  <c r="A3" i="4"/>
  <c r="AH22" i="2" l="1"/>
  <c r="Y3" i="4"/>
  <c r="W3" i="4"/>
  <c r="X3" i="4"/>
  <c r="U3" i="4"/>
  <c r="V3" i="4"/>
  <c r="T3" i="4"/>
  <c r="P5" i="4"/>
  <c r="P4" i="4"/>
  <c r="Y4" i="4"/>
  <c r="W4" i="4"/>
  <c r="T4" i="4"/>
  <c r="U4" i="4"/>
  <c r="X4" i="4"/>
  <c r="S4" i="4"/>
  <c r="X5" i="4"/>
  <c r="W5" i="4"/>
  <c r="Y5" i="4"/>
  <c r="V5" i="4"/>
  <c r="T5" i="4"/>
  <c r="U5" i="4"/>
  <c r="B9" i="3"/>
  <c r="C9" i="3"/>
  <c r="D9" i="3"/>
  <c r="E9" i="3"/>
  <c r="F9" i="3"/>
  <c r="G9" i="3"/>
  <c r="H9" i="3"/>
  <c r="H3" i="3"/>
  <c r="H4" i="3"/>
  <c r="H5" i="3"/>
  <c r="H6" i="3"/>
  <c r="H7" i="3"/>
  <c r="H8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G3" i="3"/>
  <c r="G4" i="3"/>
  <c r="G5" i="3"/>
  <c r="G6" i="3"/>
  <c r="G7" i="3"/>
  <c r="G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F3" i="3"/>
  <c r="B8" i="3"/>
  <c r="C8" i="3"/>
  <c r="D8" i="3"/>
  <c r="E8" i="3"/>
  <c r="F8" i="3"/>
  <c r="F4" i="3"/>
  <c r="F5" i="3"/>
  <c r="F6" i="3"/>
  <c r="F7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E7" i="3"/>
  <c r="B7" i="3"/>
  <c r="C7" i="3"/>
  <c r="D7" i="3"/>
  <c r="E3" i="3"/>
  <c r="E4" i="3"/>
  <c r="E5" i="3"/>
  <c r="E6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B6" i="3"/>
  <c r="C6" i="3"/>
  <c r="D6" i="3"/>
  <c r="B5" i="3"/>
  <c r="C5" i="3"/>
  <c r="D5" i="3"/>
  <c r="D3" i="3"/>
  <c r="D4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C3" i="3"/>
  <c r="C4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B3" i="3"/>
  <c r="B4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Z4" i="4" l="1"/>
  <c r="AA4" i="4" s="1"/>
  <c r="Z5" i="4"/>
  <c r="AA5" i="4" s="1"/>
  <c r="I9" i="3"/>
  <c r="I7" i="3"/>
  <c r="I5" i="3"/>
  <c r="I8" i="3"/>
  <c r="I6" i="3"/>
  <c r="I4" i="3"/>
  <c r="I3" i="3"/>
  <c r="AI22" i="2" s="1"/>
  <c r="AT22" i="2" l="1"/>
  <c r="AK22" i="2"/>
  <c r="AL22" i="2"/>
  <c r="AN22" i="2"/>
  <c r="AP22" i="2"/>
  <c r="AM22" i="2"/>
  <c r="AO22" i="2"/>
  <c r="AR22" i="2"/>
  <c r="AQ22" i="2"/>
  <c r="V22" i="2"/>
  <c r="AJ22" i="2"/>
  <c r="AS22" i="2"/>
  <c r="AC5" i="4"/>
  <c r="AB4" i="4"/>
  <c r="AB5" i="4"/>
  <c r="AC4" i="4"/>
  <c r="AU22" i="2" l="1"/>
  <c r="O6" i="4"/>
  <c r="N3" i="4"/>
  <c r="N6" i="4" s="1"/>
  <c r="I23" i="3"/>
  <c r="P3" i="4" l="1"/>
  <c r="Z3" i="4"/>
  <c r="AA3" i="4" s="1"/>
  <c r="I13" i="3"/>
  <c r="I18" i="3"/>
  <c r="I15" i="3"/>
  <c r="I20" i="3"/>
  <c r="I10" i="3"/>
  <c r="I12" i="3"/>
  <c r="P6" i="4"/>
  <c r="I21" i="3"/>
  <c r="I19" i="3"/>
  <c r="I11" i="3"/>
  <c r="I14" i="3"/>
  <c r="I17" i="3"/>
  <c r="I16" i="3"/>
  <c r="I22" i="3"/>
  <c r="AC3" i="4" l="1"/>
  <c r="AC6" i="4" s="1"/>
  <c r="AB3" i="4"/>
  <c r="AA6" i="4"/>
  <c r="AB6" i="4" l="1"/>
  <c r="AG362" i="2"/>
  <c r="E17" i="2" l="1"/>
  <c r="V362" i="2"/>
  <c r="E16" i="2"/>
  <c r="F16" i="2" s="1"/>
  <c r="AF362" i="2"/>
  <c r="E14" i="2" l="1"/>
  <c r="B17" i="2" s="1"/>
  <c r="AT362" i="2"/>
  <c r="AU362" i="2"/>
  <c r="AH362" i="2"/>
  <c r="AS362" i="2"/>
  <c r="E13" i="2"/>
  <c r="B16" i="2" s="1"/>
  <c r="E15" i="2" l="1"/>
  <c r="F17" i="2" s="1"/>
  <c r="F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Wainer Zapata</author>
  </authors>
  <commentList>
    <comment ref="F14" authorId="0" shapeId="0" xr:uid="{2FC9494C-0501-4352-9733-1B0E110081E5}">
      <text>
        <r>
          <rPr>
            <b/>
            <sz val="9"/>
            <color indexed="81"/>
            <rFont val="Tahoma"/>
            <family val="2"/>
          </rPr>
          <t>Wainer Zapata:</t>
        </r>
        <r>
          <rPr>
            <sz val="9"/>
            <color indexed="81"/>
            <rFont val="Tahoma"/>
            <family val="2"/>
          </rPr>
          <t xml:space="preserve">
1- Valida si la sumatoria de km no atendido de la tabla “Consolidado_Barrido” es igual a la sumatoria en la tabla “Km_NoAtendidos”
2- Valida que la sumatoria de los km planeados de la tabla "Consolidado_Barrido" es igual que la suma entre "TOTAL EJECUTADO" y "VIAS EN OBRA"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FD3020-C4B0-4724-A26D-E6AADA3D8C68}" keepAlive="1" name="Consulta - Carpeta Raiz" description="Conexión a la consulta 'Carpeta Raiz' en el libro." type="5" refreshedVersion="0" background="1">
    <dbPr connection="Provider=Microsoft.Mashup.OleDb.1;Data Source=$Workbook$;Location=&quot;Carpeta Raiz&quot;;Extended Properties=&quot;&quot;" command="SELECT * FROM [Carpeta Raiz]"/>
  </connection>
  <connection id="2" xr16:uid="{7F704C8B-D382-4F5C-B179-58498F2B0395}" keepAlive="1" name="Consulta - Consolidado_Microrrutas" description="Conexión a la consulta 'Consolidado_Microrrutas' en el libro." type="5" refreshedVersion="8" background="1" saveData="1">
    <dbPr connection="Provider=Microsoft.Mashup.OleDb.1;Data Source=$Workbook$;Location=Consolidado_Microrrutas;Extended Properties=&quot;&quot;" command="SELECT * FROM [Consolidado_Microrrutas]"/>
  </connection>
  <connection id="3" xr16:uid="{053ACD95-8B7D-45F6-B276-5BECD261E1D1}" keepAlive="1" name="Consulta - l_vias_microrruta_BarridoManual" description="Conexión a la consulta 'l_vias_microrruta_BarridoManual' en el libro." type="5" refreshedVersion="0" background="1">
    <dbPr connection="Provider=Microsoft.Mashup.OleDb.1;Data Source=$Workbook$;Location=l_vias_microrruta_BarridoManual;Extended Properties=&quot;&quot;" command="SELECT * FROM [l_vias_microrruta_BarridoManual]"/>
  </connection>
  <connection id="4" xr16:uid="{99B45A25-79EC-4BCD-A349-8BD6532CEBB9}" keepAlive="1" name="Consulta - p_areas_publicas_BarridoManual" description="Conexión a la consulta 'p_areas_publicas_BarridoManual' en el libro." type="5" refreshedVersion="0" background="1">
    <dbPr connection="Provider=Microsoft.Mashup.OleDb.1;Data Source=$Workbook$;Location=p_areas_publicas_BarridoManual;Extended Properties=&quot;&quot;" command="SELECT * FROM [p_areas_publicas_BarridoManual]"/>
  </connection>
  <connection id="5" xr16:uid="{6D9BB9F1-17C7-4CCD-BB10-DA07091BB940}" keepAlive="1" name="Consulta - p_microrruta_BarridoManual" description="Conexión a la consulta 'p_microrruta_BarridoManual' en el libro." type="5" refreshedVersion="0" background="1">
    <dbPr connection="Provider=Microsoft.Mashup.OleDb.1;Data Source=$Workbook$;Location=p_microrruta_BarridoManual;Extended Properties=&quot;&quot;" command="SELECT * FROM [p_microrruta_BarridoManual]"/>
  </connection>
</connections>
</file>

<file path=xl/sharedStrings.xml><?xml version="1.0" encoding="utf-8"?>
<sst xmlns="http://schemas.openxmlformats.org/spreadsheetml/2006/main" count="234" uniqueCount="201">
  <si>
    <t>DIAS</t>
  </si>
  <si>
    <t>TURNO</t>
  </si>
  <si>
    <t>HORARIO</t>
  </si>
  <si>
    <t>SERVICIO</t>
  </si>
  <si>
    <t>LUN - JUE</t>
  </si>
  <si>
    <t>DIA</t>
  </si>
  <si>
    <t>06:00 - 14:00</t>
  </si>
  <si>
    <t>Arbeláez, Cundinamarca</t>
  </si>
  <si>
    <t>Barrido Manual de Vías y Áreas Publicas</t>
  </si>
  <si>
    <t>LUN A DOM</t>
  </si>
  <si>
    <t>MAR - VIE</t>
  </si>
  <si>
    <t>MIE - SAB</t>
  </si>
  <si>
    <t>LUN - MIE - VIE</t>
  </si>
  <si>
    <t>Espinal, Tolima</t>
  </si>
  <si>
    <t>MAR - JUE - SAB</t>
  </si>
  <si>
    <t>JUEVES</t>
  </si>
  <si>
    <t>Flandes, Tolima</t>
  </si>
  <si>
    <t>101</t>
  </si>
  <si>
    <t>LUNES</t>
  </si>
  <si>
    <t>MARTES</t>
  </si>
  <si>
    <t>MIERCOLES</t>
  </si>
  <si>
    <t>SABADO</t>
  </si>
  <si>
    <t>VIERNES</t>
  </si>
  <si>
    <t>Fusagasugá, Cundinamarca</t>
  </si>
  <si>
    <t>Girardot, Cundinamarca</t>
  </si>
  <si>
    <t>B6</t>
  </si>
  <si>
    <t>Guamo, Tolima</t>
  </si>
  <si>
    <t>LUN A SAB</t>
  </si>
  <si>
    <t>101035</t>
  </si>
  <si>
    <t>Melgar, Tolima</t>
  </si>
  <si>
    <t>Ricaurte, Cundinamarca</t>
  </si>
  <si>
    <t>MACRO</t>
  </si>
  <si>
    <t>MICRO</t>
  </si>
  <si>
    <t>GRUPO</t>
  </si>
  <si>
    <t>FRECUENCIA</t>
  </si>
  <si>
    <t>KM BARRIDO - PARQUE</t>
  </si>
  <si>
    <t>KM BARRIDO - PLAZA</t>
  </si>
  <si>
    <t>KM BARRIDO - ESCENARIO DEPORTIVO</t>
  </si>
  <si>
    <t>KM BARRIDO - SEPARADOR</t>
  </si>
  <si>
    <t>KM BARRIDO - ANDEN</t>
  </si>
  <si>
    <t>KM BARRIDO - PUENTE</t>
  </si>
  <si>
    <t>KM BARRIDO - ZONA VERDE</t>
  </si>
  <si>
    <t>KM BARRIDO - CICLORRUTA</t>
  </si>
  <si>
    <t>KM BARRIDO - PEATONAL</t>
  </si>
  <si>
    <t>KM BARRIDO - AREAS PUBLICAS</t>
  </si>
  <si>
    <t>KM BARRIDO - VIAS</t>
  </si>
  <si>
    <t>KM BARRIDO - TOTAL</t>
  </si>
  <si>
    <t>MIÉRCOLES</t>
  </si>
  <si>
    <t>SÁBADO</t>
  </si>
  <si>
    <t>DOMINGO</t>
  </si>
  <si>
    <t>Total Mes</t>
  </si>
  <si>
    <t>JUE - SAB</t>
  </si>
  <si>
    <t>LUN - MIE</t>
  </si>
  <si>
    <t>LUN - MIE - VIE - DOM</t>
  </si>
  <si>
    <t>LUN - VIE</t>
  </si>
  <si>
    <t>MAR - JUE</t>
  </si>
  <si>
    <t>MAR - JUE - SAB - DOM</t>
  </si>
  <si>
    <t>MAR - SAB</t>
  </si>
  <si>
    <t>MIE - VIE</t>
  </si>
  <si>
    <t>Inicio Mes:</t>
  </si>
  <si>
    <t>KILOMNETROS TOTALES</t>
  </si>
  <si>
    <t>Fin Mes:</t>
  </si>
  <si>
    <t>Variable</t>
  </si>
  <si>
    <t>Km</t>
  </si>
  <si>
    <t>INDICADORES - SUI</t>
  </si>
  <si>
    <t>ÁREAS PÚBLICAS</t>
  </si>
  <si>
    <t>VÍAS</t>
  </si>
  <si>
    <t>Validación Km Totales</t>
  </si>
  <si>
    <t>INDICADOR</t>
  </si>
  <si>
    <t>VALOR</t>
  </si>
  <si>
    <t>TOTAL EJECUTADO</t>
  </si>
  <si>
    <t>LBL B</t>
  </si>
  <si>
    <t>VIAS EN OBRA</t>
  </si>
  <si>
    <t>LBL A</t>
  </si>
  <si>
    <t>TOTAL PLANEADO</t>
  </si>
  <si>
    <t>Interventoria</t>
  </si>
  <si>
    <t>CALCULO KILOMETRO BARRIDO - PLANEADO</t>
  </si>
  <si>
    <t>KILOMETROS MES NO ATENDIDOS</t>
  </si>
  <si>
    <t>ELEMENTO</t>
  </si>
  <si>
    <t>DESCRIPCION</t>
  </si>
  <si>
    <t>AREA (M2)</t>
  </si>
  <si>
    <t>LONGITUD (M)</t>
  </si>
  <si>
    <t>KM BARRIDO NO ATENDIDOS - AREA PUBLICA</t>
  </si>
  <si>
    <t>KM BARRIDO NO ATENDIDOS - VIAS</t>
  </si>
  <si>
    <t>KM BARRIDO NO ATENDIDOS - TOTAL</t>
  </si>
  <si>
    <t>FECHA INICIO CIERRE</t>
  </si>
  <si>
    <t>FECHA FIN CIERRE</t>
  </si>
  <si>
    <t xml:space="preserve">TOTAL DIAS NO ATENDIDOS </t>
  </si>
  <si>
    <t>KM MES NO ATENDIDOS - AREA PUBLICA</t>
  </si>
  <si>
    <t>KM MES NO ATENDIDOS - VIAS</t>
  </si>
  <si>
    <t>KM MES NO ATENDIDOS - TOTAL</t>
  </si>
  <si>
    <t>OBSERVACIONES</t>
  </si>
  <si>
    <t>VIA</t>
  </si>
  <si>
    <t>CALCULO KILOMETRO MES - EJECUTADO</t>
  </si>
  <si>
    <t>TOTAL DIAS/MES</t>
  </si>
  <si>
    <t>KM MES - PARQUE
EJECUTADO</t>
  </si>
  <si>
    <t>KM MES - PLAZA
EJECUTADO</t>
  </si>
  <si>
    <t>KM MES - ESCENARIO DEPORTIVO
EJECUTADO</t>
  </si>
  <si>
    <t>KM MES - SEPARADOR
EJECUTADO</t>
  </si>
  <si>
    <t>KM MES - ANDEN
EJECUTADO</t>
  </si>
  <si>
    <t>KM MES - PUENTE
EJECUTADO</t>
  </si>
  <si>
    <t>KM MES - ZONA VERDE
EJECUTADO</t>
  </si>
  <si>
    <t>KM MES - CICLORRUTA
EJECUTADO</t>
  </si>
  <si>
    <t>KM MES - PEATONAL
EJECUTADO</t>
  </si>
  <si>
    <t>KM MES - AREAS PUBLICAS
EJECUTADO</t>
  </si>
  <si>
    <t>KM MES - VIAS
EJECUTADO</t>
  </si>
  <si>
    <t>KM MES - PARQUE
NO ATENDIDO</t>
  </si>
  <si>
    <t>KM MES - PLAZA
NO ATENDIDO</t>
  </si>
  <si>
    <t>KM MES - ESCENARIO DEPORTIVO
NO ATENDIDO</t>
  </si>
  <si>
    <t>KM MES - SEPARADOR
NO ATENDIDO</t>
  </si>
  <si>
    <t>KM MES - ANDEN
NO ATENDIDO</t>
  </si>
  <si>
    <t>KM MES - PUENTE
NO ATENDIDO</t>
  </si>
  <si>
    <t>KM MES - ZONA VERDE
NO ATENDIDO</t>
  </si>
  <si>
    <t>KM MES - CICLORRUTA
NO ATENDIDO</t>
  </si>
  <si>
    <t>KM MES - PEATONAL
NO ATENDIDO</t>
  </si>
  <si>
    <t>KM MES - AREAS PUBLICAS
NO ATENDIDO</t>
  </si>
  <si>
    <t>KM MES - VIAS
NO ATENDIDO</t>
  </si>
  <si>
    <t>PARQUE</t>
  </si>
  <si>
    <t>PLAZA</t>
  </si>
  <si>
    <t>ESCENARIO DEPORTIVO</t>
  </si>
  <si>
    <t>SEPARADOR</t>
  </si>
  <si>
    <t>ANDEN</t>
  </si>
  <si>
    <t>PUENTE</t>
  </si>
  <si>
    <t>ZONA VERDE</t>
  </si>
  <si>
    <t>CICLORRUTA</t>
  </si>
  <si>
    <t>PEATONAL</t>
  </si>
  <si>
    <t>Elemento</t>
  </si>
  <si>
    <t>NUMERO BORDILLOS</t>
  </si>
  <si>
    <t>AREA PUBLICA</t>
  </si>
  <si>
    <t>SUMA DE KILOMETRAJES EJECUTADOS POR MES/SERVICIO-LOCALIDAD</t>
  </si>
  <si>
    <t>Total general</t>
  </si>
  <si>
    <t>KM MES - TOTAL 
PLANEADO</t>
  </si>
  <si>
    <t>KM MES - TOTAL 
NO ATENDIDO</t>
  </si>
  <si>
    <t>KM MES - TOTAL 
EJECUTADO</t>
  </si>
  <si>
    <t xml:space="preserve"> KM MES - TOTAL 
PLANEADO</t>
  </si>
  <si>
    <t>MUNICIPIO</t>
  </si>
  <si>
    <t xml:space="preserve"> KM MES - TOTAL 
NO ATENDIDO</t>
  </si>
  <si>
    <t xml:space="preserve"> KM MES - TOTAL 
EJECUTADO</t>
  </si>
  <si>
    <t>PATH_ArchivoRaiz</t>
  </si>
  <si>
    <t>CAMPO</t>
  </si>
  <si>
    <t>DESCRIPCIÓN</t>
  </si>
  <si>
    <t>OBSERVACIÓN</t>
  </si>
  <si>
    <t>CALCULO KILOMETROS BARRIDO - PLANEADO</t>
  </si>
  <si>
    <t>Toda la información proviene del Plan Operativo que esté en vigencia</t>
  </si>
  <si>
    <t>NUMICRO</t>
  </si>
  <si>
    <t xml:space="preserve">GRUPO </t>
  </si>
  <si>
    <t>LOCALIDAD</t>
  </si>
  <si>
    <t>KM ANDEN</t>
  </si>
  <si>
    <t>KM PARQUE</t>
  </si>
  <si>
    <t>KM PLAZA</t>
  </si>
  <si>
    <t>KM PLAZOLETA</t>
  </si>
  <si>
    <t>KM SEPARADOR</t>
  </si>
  <si>
    <t>KM ZONA PEATONAL</t>
  </si>
  <si>
    <t>KM AREAS PUBLICAS</t>
  </si>
  <si>
    <t>KM CICLORRUTA</t>
  </si>
  <si>
    <t>KM VIAS</t>
  </si>
  <si>
    <t>KM BARRIDO TOTAL</t>
  </si>
  <si>
    <t>KM MES BARRIDO PLANEADO</t>
  </si>
  <si>
    <t>Formulado = km barrido total * total dias /mes</t>
  </si>
  <si>
    <t>KM ANDEN NO ATENDIDO</t>
  </si>
  <si>
    <t xml:space="preserve">Kilómetros de barrido no atendidos identificados en el registro auxiliar (Km-NoAtendidos).
El dato lo entrega operaciones y el auxiliar se encuentra formulado. </t>
  </si>
  <si>
    <t>KM PARQUE NO ATENDIDO</t>
  </si>
  <si>
    <t>KM PLAZA NO ARTENDIDO</t>
  </si>
  <si>
    <t>KM PLAZOLETA NO ATENDIDO</t>
  </si>
  <si>
    <t>KM SEPARADOR NO ATENDIDO</t>
  </si>
  <si>
    <t>KM ZONA PEATONAL NO ATENDIDO</t>
  </si>
  <si>
    <t>KM AREAS NO ATENDIDAS</t>
  </si>
  <si>
    <t>KM CICLORRUTAS NO ATENDIDAS</t>
  </si>
  <si>
    <t>KM VIAS NO ATENDIDAS</t>
  </si>
  <si>
    <t>KM TOTAL NO ATENDIDO</t>
  </si>
  <si>
    <t>Suma (KM AREAS NO ATENDIDAS ; KM CICLORRUTAS NO ATENDIDAS; KM VIAS NO ATENDIDAS)</t>
  </si>
  <si>
    <t>CALCULO KILOMETROS MES - EJECUTADO</t>
  </si>
  <si>
    <t>Campo Formulado (Dias mes)</t>
  </si>
  <si>
    <t>KM ANDEN - MES</t>
  </si>
  <si>
    <t>Campo Formulado =([@[KM ANDEN]]*[@[TOTAL DIAS/MES]])-[@[KM ANDEN NO ATENDIDO]]</t>
  </si>
  <si>
    <t>KM PARQUE - MES</t>
  </si>
  <si>
    <t>Campo Formulado=([@[KM PARQUE]]*[@[TOTAL DIAS/MES]])-[@[KM PARQUE NO ATENDIDO]]</t>
  </si>
  <si>
    <t>KM PLAZA - MES</t>
  </si>
  <si>
    <t>Campo Formulado=([@[KM PLAZA]]*[@[TOTAL DIAS/MES]])-[@[KM PLAZA NO ARTENDIDO]]</t>
  </si>
  <si>
    <t>KM PLAZOLETA - MES</t>
  </si>
  <si>
    <t>Campo Formulado=([@[KM PLAZOLETA]]*[@[TOTAL DIAS/MES]])-[@[KM PLAZOLETA NO ATENDIDO]]</t>
  </si>
  <si>
    <t>KM SEPARADOR - MES</t>
  </si>
  <si>
    <t>Campo Formulado=([@[KM SEPARADOR]]*[@[TOTAL DIAS/MES]])-[@[KM SEPARADOR NO ATENDIDO]]</t>
  </si>
  <si>
    <t>KM ZONA PEATONAL - MES</t>
  </si>
  <si>
    <t>Campo Formulado =([@[KM ZONA PEATONAL]]*[@[TOTAL DIAS/MES]])-[@[KM ZONA PEATONAL NO ATENDIDO]]</t>
  </si>
  <si>
    <t>KM AREAS PUBLICAS - MES</t>
  </si>
  <si>
    <t>Campo Formulado=([@[KM AREAS PUBLICAS]]*[@[TOTAL DIAS/MES]])-[@[KM AREAS NO ATENDIDAS]]</t>
  </si>
  <si>
    <t>KM CICLORRUTA - MES</t>
  </si>
  <si>
    <t>Campo Formulado=([@[KM CICLORRUTA]]*[@[TOTAL DIAS/MES]])-[@[KM CICLORRUTAS NO ATENDIDAS]]</t>
  </si>
  <si>
    <t>KM VIAS MES</t>
  </si>
  <si>
    <t>Campo Formulado=([@[KM VIAS]]*[@[TOTAL DIAS/MES]])-[@[KM VIAS NO ATENDIDAS]]</t>
  </si>
  <si>
    <t>KM BARRIDO TOTAL MES</t>
  </si>
  <si>
    <t>Campo Formulado=SUMA(Consolidado_Barrido[@[KM AREAS PUBLICAS - MES]:[KM VIAS MES]])</t>
  </si>
  <si>
    <t>CALCULO KILOMETROS DE BARRIDO</t>
  </si>
  <si>
    <t>CÓDIGO</t>
  </si>
  <si>
    <t>VERSIÓN</t>
  </si>
  <si>
    <t>FECHA EMISIÓN</t>
  </si>
  <si>
    <t>FECHA ACTUALIZACIÓN</t>
  </si>
  <si>
    <t>PÁGINA</t>
  </si>
  <si>
    <t>AT-FO-13</t>
  </si>
  <si>
    <t>Página 1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</si>
</sst>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00"/>
    <numFmt numFmtId="165" formatCode="0.0000"/>
    <numFmt numFmtId="166" formatCode="yyyy\-mm\-dd"/>
    <numFmt numFmtId="167" formatCode="dd/mm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ndara"/>
      <family val="2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sz val="10"/>
      <color rgb="FF131A1C"/>
      <name val="Candara"/>
      <family val="2"/>
    </font>
    <font>
      <sz val="11"/>
      <color theme="1"/>
      <name val="Candara"/>
      <family val="2"/>
    </font>
    <font>
      <b/>
      <sz val="18"/>
      <color theme="1"/>
      <name val="Candara"/>
      <family val="2"/>
    </font>
    <font>
      <b/>
      <sz val="11"/>
      <color theme="0"/>
      <name val="Candara"/>
      <family val="2"/>
    </font>
    <font>
      <b/>
      <sz val="11"/>
      <color theme="1"/>
      <name val="Candara"/>
      <family val="2"/>
    </font>
    <font>
      <b/>
      <sz val="11"/>
      <color rgb="FFFA7D00"/>
      <name val="Candara"/>
      <family val="2"/>
    </font>
    <font>
      <b/>
      <sz val="14"/>
      <color theme="0"/>
      <name val="Candara"/>
      <family val="2"/>
    </font>
    <font>
      <b/>
      <sz val="8"/>
      <name val="Candara"/>
      <family val="2"/>
    </font>
    <font>
      <sz val="8"/>
      <name val="Candara"/>
      <family val="2"/>
    </font>
    <font>
      <sz val="11"/>
      <color theme="0"/>
      <name val="Candara"/>
      <family val="2"/>
    </font>
    <font>
      <b/>
      <sz val="11"/>
      <name val="Candara"/>
      <family val="2"/>
    </font>
    <font>
      <b/>
      <sz val="11"/>
      <color rgb="FF3F3F3F"/>
      <name val="Candara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4" fillId="12" borderId="0" applyNumberFormat="0" applyBorder="0" applyAlignment="0" applyProtection="0"/>
    <xf numFmtId="0" fontId="10" fillId="2" borderId="34" applyNumberFormat="0" applyAlignment="0" applyProtection="0"/>
  </cellStyleXfs>
  <cellXfs count="12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51" xfId="0" applyFont="1" applyBorder="1" applyAlignment="1">
      <alignment horizontal="center"/>
    </xf>
    <xf numFmtId="14" fontId="6" fillId="0" borderId="51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3" borderId="2" xfId="3" applyFont="1"/>
    <xf numFmtId="14" fontId="14" fillId="3" borderId="2" xfId="3" applyNumberFormat="1" applyFont="1"/>
    <xf numFmtId="164" fontId="12" fillId="0" borderId="0" xfId="0" applyNumberFormat="1" applyFont="1"/>
    <xf numFmtId="0" fontId="16" fillId="2" borderId="1" xfId="2" applyFont="1" applyAlignment="1">
      <alignment horizontal="center"/>
    </xf>
    <xf numFmtId="0" fontId="15" fillId="8" borderId="0" xfId="8" applyFont="1"/>
    <xf numFmtId="164" fontId="15" fillId="8" borderId="0" xfId="8" applyNumberFormat="1" applyFont="1"/>
    <xf numFmtId="0" fontId="12" fillId="6" borderId="0" xfId="6" applyFont="1"/>
    <xf numFmtId="164" fontId="12" fillId="6" borderId="0" xfId="6" applyNumberFormat="1" applyFont="1"/>
    <xf numFmtId="0" fontId="14" fillId="4" borderId="0" xfId="4" applyFont="1"/>
    <xf numFmtId="164" fontId="14" fillId="4" borderId="0" xfId="4" applyNumberFormat="1" applyFont="1"/>
    <xf numFmtId="0" fontId="15" fillId="0" borderId="0" xfId="0" applyFont="1"/>
    <xf numFmtId="164" fontId="15" fillId="0" borderId="0" xfId="0" applyNumberFormat="1" applyFont="1"/>
    <xf numFmtId="0" fontId="17" fillId="0" borderId="0" xfId="1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164" fontId="12" fillId="0" borderId="11" xfId="0" applyNumberFormat="1" applyFont="1" applyBorder="1"/>
    <xf numFmtId="164" fontId="12" fillId="0" borderId="12" xfId="0" applyNumberFormat="1" applyFont="1" applyBorder="1"/>
    <xf numFmtId="3" fontId="12" fillId="0" borderId="11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164" fontId="12" fillId="0" borderId="13" xfId="0" applyNumberFormat="1" applyFont="1" applyBorder="1"/>
    <xf numFmtId="164" fontId="12" fillId="0" borderId="14" xfId="0" applyNumberFormat="1" applyFont="1" applyBorder="1"/>
    <xf numFmtId="164" fontId="12" fillId="0" borderId="33" xfId="0" applyNumberFormat="1" applyFont="1" applyBorder="1"/>
    <xf numFmtId="164" fontId="12" fillId="0" borderId="15" xfId="0" applyNumberFormat="1" applyFont="1" applyBorder="1"/>
    <xf numFmtId="0" fontId="12" fillId="0" borderId="0" xfId="0" pivotButton="1" applyFont="1"/>
    <xf numFmtId="0" fontId="12" fillId="0" borderId="0" xfId="0" applyFont="1" applyAlignment="1">
      <alignment horizontal="left"/>
    </xf>
    <xf numFmtId="0" fontId="14" fillId="7" borderId="26" xfId="7" applyFont="1" applyBorder="1" applyAlignment="1"/>
    <xf numFmtId="49" fontId="18" fillId="0" borderId="6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9" fontId="14" fillId="3" borderId="2" xfId="3" applyNumberFormat="1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28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5" fontId="19" fillId="0" borderId="23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167" fontId="19" fillId="0" borderId="4" xfId="0" applyNumberFormat="1" applyFont="1" applyBorder="1" applyAlignment="1">
      <alignment horizontal="center" vertical="center"/>
    </xf>
    <xf numFmtId="1" fontId="19" fillId="0" borderId="4" xfId="1" applyNumberFormat="1" applyFont="1" applyFill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165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5" fontId="19" fillId="0" borderId="29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5" fontId="19" fillId="0" borderId="25" xfId="0" applyNumberFormat="1" applyFont="1" applyBorder="1" applyAlignment="1">
      <alignment horizontal="center" vertical="center"/>
    </xf>
    <xf numFmtId="165" fontId="19" fillId="0" borderId="18" xfId="0" applyNumberFormat="1" applyFont="1" applyBorder="1" applyAlignment="1">
      <alignment horizontal="center" vertical="center"/>
    </xf>
    <xf numFmtId="167" fontId="19" fillId="0" borderId="18" xfId="0" applyNumberFormat="1" applyFont="1" applyBorder="1" applyAlignment="1">
      <alignment horizontal="center" vertical="center"/>
    </xf>
    <xf numFmtId="1" fontId="19" fillId="0" borderId="18" xfId="1" applyNumberFormat="1" applyFont="1" applyFill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/>
    </xf>
    <xf numFmtId="165" fontId="19" fillId="0" borderId="18" xfId="0" applyNumberFormat="1" applyFont="1" applyBorder="1" applyAlignment="1">
      <alignment horizontal="center"/>
    </xf>
    <xf numFmtId="0" fontId="20" fillId="13" borderId="5" xfId="0" applyFont="1" applyFill="1" applyBorder="1" applyAlignment="1">
      <alignment horizontal="center" vertical="center"/>
    </xf>
    <xf numFmtId="0" fontId="20" fillId="13" borderId="19" xfId="0" applyFont="1" applyFill="1" applyBorder="1" applyAlignment="1">
      <alignment horizontal="center" vertical="center"/>
    </xf>
    <xf numFmtId="0" fontId="20" fillId="13" borderId="17" xfId="0" applyFont="1" applyFill="1" applyBorder="1" applyAlignment="1">
      <alignment horizontal="center" vertical="center"/>
    </xf>
    <xf numFmtId="165" fontId="20" fillId="13" borderId="17" xfId="0" applyNumberFormat="1" applyFont="1" applyFill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0" fontId="20" fillId="13" borderId="19" xfId="0" applyFont="1" applyFill="1" applyBorder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165" fontId="6" fillId="0" borderId="31" xfId="0" applyNumberFormat="1" applyFont="1" applyBorder="1" applyAlignment="1">
      <alignment horizontal="center"/>
    </xf>
    <xf numFmtId="165" fontId="6" fillId="0" borderId="32" xfId="0" applyNumberFormat="1" applyFont="1" applyBorder="1" applyAlignment="1">
      <alignment horizontal="center"/>
    </xf>
    <xf numFmtId="0" fontId="20" fillId="13" borderId="3" xfId="0" applyFont="1" applyFill="1" applyBorder="1" applyAlignment="1">
      <alignment horizontal="center"/>
    </xf>
    <xf numFmtId="166" fontId="12" fillId="0" borderId="0" xfId="0" applyNumberFormat="1" applyFont="1"/>
    <xf numFmtId="0" fontId="14" fillId="3" borderId="36" xfId="3" applyFont="1" applyBorder="1" applyAlignment="1">
      <alignment horizontal="center" vertical="center"/>
    </xf>
    <xf numFmtId="0" fontId="14" fillId="3" borderId="36" xfId="3" applyFont="1" applyBorder="1" applyAlignment="1">
      <alignment horizontal="left" vertical="center"/>
    </xf>
    <xf numFmtId="0" fontId="22" fillId="2" borderId="24" xfId="11" applyFont="1" applyBorder="1" applyAlignment="1">
      <alignment horizontal="center" vertical="center" wrapText="1"/>
    </xf>
    <xf numFmtId="0" fontId="22" fillId="2" borderId="37" xfId="11" applyFont="1" applyBorder="1" applyAlignment="1">
      <alignment horizontal="center" vertical="center" wrapText="1"/>
    </xf>
    <xf numFmtId="0" fontId="22" fillId="2" borderId="30" xfId="11" applyFont="1" applyBorder="1" applyAlignment="1">
      <alignment horizontal="center" vertical="center" wrapText="1"/>
    </xf>
    <xf numFmtId="0" fontId="22" fillId="2" borderId="21" xfId="11" applyFont="1" applyBorder="1" applyAlignment="1">
      <alignment horizontal="center" vertical="center" wrapText="1"/>
    </xf>
    <xf numFmtId="0" fontId="22" fillId="2" borderId="39" xfId="11" applyFont="1" applyBorder="1" applyAlignment="1">
      <alignment horizontal="center" vertical="center" wrapText="1"/>
    </xf>
    <xf numFmtId="0" fontId="22" fillId="2" borderId="40" xfId="11" applyFont="1" applyBorder="1" applyAlignment="1">
      <alignment horizontal="center" vertical="center" wrapText="1"/>
    </xf>
    <xf numFmtId="0" fontId="22" fillId="2" borderId="42" xfId="11" applyFont="1" applyBorder="1" applyAlignment="1">
      <alignment horizontal="center" vertical="center" wrapText="1"/>
    </xf>
    <xf numFmtId="0" fontId="22" fillId="2" borderId="20" xfId="11" applyFont="1" applyBorder="1" applyAlignment="1">
      <alignment horizontal="center" vertical="center" wrapText="1"/>
    </xf>
    <xf numFmtId="0" fontId="22" fillId="2" borderId="44" xfId="11" applyFont="1" applyBorder="1" applyAlignment="1">
      <alignment horizontal="center" vertical="center" wrapText="1"/>
    </xf>
    <xf numFmtId="0" fontId="22" fillId="2" borderId="45" xfId="11" applyFont="1" applyBorder="1" applyAlignment="1">
      <alignment horizontal="center" vertical="center" wrapText="1"/>
    </xf>
    <xf numFmtId="0" fontId="17" fillId="12" borderId="13" xfId="10" applyFont="1" applyBorder="1" applyAlignment="1">
      <alignment horizontal="center" vertical="center"/>
    </xf>
    <xf numFmtId="0" fontId="17" fillId="12" borderId="14" xfId="10" applyFont="1" applyBorder="1" applyAlignment="1">
      <alignment horizontal="center" vertical="center"/>
    </xf>
    <xf numFmtId="0" fontId="17" fillId="12" borderId="15" xfId="10" applyFont="1" applyBorder="1" applyAlignment="1">
      <alignment horizontal="center" vertical="center"/>
    </xf>
    <xf numFmtId="0" fontId="15" fillId="9" borderId="0" xfId="9" applyFont="1" applyAlignment="1">
      <alignment horizontal="center"/>
    </xf>
    <xf numFmtId="0" fontId="17" fillId="7" borderId="13" xfId="7" applyFont="1" applyBorder="1" applyAlignment="1">
      <alignment horizontal="center" vertical="center" wrapText="1"/>
    </xf>
    <xf numFmtId="0" fontId="17" fillId="7" borderId="14" xfId="7" applyFont="1" applyBorder="1" applyAlignment="1">
      <alignment horizontal="center" vertical="center" wrapText="1"/>
    </xf>
    <xf numFmtId="0" fontId="17" fillId="5" borderId="14" xfId="5" applyFont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3" fillId="0" borderId="4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7" borderId="9" xfId="7" applyFont="1" applyBorder="1" applyAlignment="1">
      <alignment horizontal="center"/>
    </xf>
    <xf numFmtId="0" fontId="14" fillId="7" borderId="10" xfId="7" applyFont="1" applyBorder="1" applyAlignment="1">
      <alignment horizontal="center"/>
    </xf>
    <xf numFmtId="0" fontId="21" fillId="14" borderId="35" xfId="3" applyFont="1" applyFill="1" applyBorder="1" applyAlignment="1">
      <alignment horizontal="center" vertical="center"/>
    </xf>
    <xf numFmtId="0" fontId="21" fillId="14" borderId="0" xfId="3" applyFont="1" applyFill="1" applyBorder="1" applyAlignment="1">
      <alignment horizontal="center" vertical="center"/>
    </xf>
    <xf numFmtId="0" fontId="22" fillId="2" borderId="37" xfId="11" applyFont="1" applyBorder="1" applyAlignment="1">
      <alignment horizontal="center" vertical="center" wrapText="1"/>
    </xf>
    <xf numFmtId="0" fontId="22" fillId="2" borderId="21" xfId="11" applyFont="1" applyBorder="1" applyAlignment="1">
      <alignment horizontal="center" vertical="center" wrapText="1"/>
    </xf>
    <xf numFmtId="0" fontId="22" fillId="2" borderId="38" xfId="11" applyFont="1" applyBorder="1" applyAlignment="1">
      <alignment horizontal="center" vertical="center" wrapText="1"/>
    </xf>
    <xf numFmtId="0" fontId="21" fillId="14" borderId="41" xfId="3" applyFont="1" applyFill="1" applyBorder="1" applyAlignment="1">
      <alignment horizontal="center" vertical="center"/>
    </xf>
    <xf numFmtId="0" fontId="21" fillId="14" borderId="12" xfId="3" applyFont="1" applyFill="1" applyBorder="1" applyAlignment="1">
      <alignment horizontal="center" vertical="center"/>
    </xf>
    <xf numFmtId="0" fontId="21" fillId="14" borderId="43" xfId="3" applyFont="1" applyFill="1" applyBorder="1" applyAlignment="1">
      <alignment horizontal="center" vertical="center"/>
    </xf>
  </cellXfs>
  <cellStyles count="12">
    <cellStyle name="40% - Énfasis4" xfId="6" builtinId="43"/>
    <cellStyle name="40% - Énfasis6" xfId="8" builtinId="51"/>
    <cellStyle name="60% - Énfasis6" xfId="9" builtinId="52"/>
    <cellStyle name="Cálculo" xfId="2" builtinId="22"/>
    <cellStyle name="Celda de comprobación" xfId="3" builtinId="23"/>
    <cellStyle name="Énfasis1" xfId="4" builtinId="29"/>
    <cellStyle name="Énfasis2" xfId="10" builtinId="33"/>
    <cellStyle name="Énfasis4" xfId="5" builtinId="41"/>
    <cellStyle name="Énfasis5" xfId="7" builtinId="45"/>
    <cellStyle name="Millares [0]" xfId="1" builtinId="6"/>
    <cellStyle name="Normal" xfId="0" builtinId="0"/>
    <cellStyle name="Salida" xfId="11" builtinId="21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numFmt numFmtId="165" formatCode="0.0000"/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border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1090706</xdr:colOff>
      <xdr:row>0</xdr:row>
      <xdr:rowOff>112059</xdr:rowOff>
    </xdr:from>
    <xdr:to>
      <xdr:col>2</xdr:col>
      <xdr:colOff>127000</xdr:colOff>
      <xdr:row>4</xdr:row>
      <xdr:rowOff>23658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4C622840-628F-4F15-B90C-6844A60FC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706" y="112059"/>
          <a:ext cx="2816412" cy="74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iner Zapata" refreshedDate="45698.351108564813" createdVersion="8" refreshedVersion="8" minRefreshableVersion="3" recordCount="340" xr:uid="{259FE9BF-3004-4919-ACAC-32DDE78C6CE7}">
  <cacheSource type="worksheet">
    <worksheetSource name="Consolidado_Microrrutas"/>
  </cacheSource>
  <cacheFields count="47">
    <cacheField name="MACRO" numFmtId="0">
      <sharedItems/>
    </cacheField>
    <cacheField name="MICRO" numFmtId="0">
      <sharedItems/>
    </cacheField>
    <cacheField name="DIAS" numFmtId="0">
      <sharedItems/>
    </cacheField>
    <cacheField name="TURNO" numFmtId="0">
      <sharedItems/>
    </cacheField>
    <cacheField name="HORARIO" numFmtId="0">
      <sharedItems/>
    </cacheField>
    <cacheField name="GRUPO" numFmtId="0">
      <sharedItems/>
    </cacheField>
    <cacheField name="MUNICIPIO" numFmtId="0">
      <sharedItems count="8">
        <s v="Guamo, Tolima"/>
        <s v="Melgar, Tolima"/>
        <s v="Ricaurte, Cundinamarca"/>
        <s v="Girardot, Cundinamarca"/>
        <s v="Flandes, Tolima"/>
        <s v="Arbeláez, Cundinamarca"/>
        <s v="Fusagasugá, Cundinamarca"/>
        <s v="Espinal, Tolima"/>
      </sharedItems>
    </cacheField>
    <cacheField name="SERVICIO" numFmtId="0">
      <sharedItems/>
    </cacheField>
    <cacheField name="FRECUENCIA" numFmtId="0">
      <sharedItems containsSemiMixedTypes="0" containsString="0" containsNumber="1" containsInteger="1" minValue="1" maxValue="7"/>
    </cacheField>
    <cacheField name="KM BARRIDO - PARQUE" numFmtId="164">
      <sharedItems containsSemiMixedTypes="0" containsString="0" containsNumber="1" minValue="0" maxValue="67.8260221747"/>
    </cacheField>
    <cacheField name="KM BARRIDO - PLAZA" numFmtId="164">
      <sharedItems containsSemiMixedTypes="0" containsString="0" containsNumber="1" minValue="0" maxValue="13.457820747"/>
    </cacheField>
    <cacheField name="KM BARRIDO - ESCENARIO DEPORTIVO" numFmtId="164">
      <sharedItems containsSemiMixedTypes="0" containsString="0" containsNumber="1" minValue="0" maxValue="23.585752370000002"/>
    </cacheField>
    <cacheField name="KM BARRIDO - SEPARADOR" numFmtId="164">
      <sharedItems containsSemiMixedTypes="0" containsString="0" containsNumber="1" minValue="0" maxValue="26.062762439299998"/>
    </cacheField>
    <cacheField name="KM BARRIDO - ANDEN" numFmtId="164">
      <sharedItems containsSemiMixedTypes="0" containsString="0" containsNumber="1" minValue="0" maxValue="24.042283290729998"/>
    </cacheField>
    <cacheField name="KM BARRIDO - PUENTE" numFmtId="164">
      <sharedItems containsSemiMixedTypes="0" containsString="0" containsNumber="1" minValue="0" maxValue="1.2286993960000001"/>
    </cacheField>
    <cacheField name="KM BARRIDO - ZONA VERDE" numFmtId="164">
      <sharedItems containsSemiMixedTypes="0" containsString="0" containsNumber="1" minValue="0" maxValue="8.2598288844700001"/>
    </cacheField>
    <cacheField name="KM BARRIDO - CICLORRUTA" numFmtId="164">
      <sharedItems containsSemiMixedTypes="0" containsString="0" containsNumber="1" minValue="0" maxValue="9.7341461252199988"/>
    </cacheField>
    <cacheField name="KM BARRIDO - PEATONAL" numFmtId="164">
      <sharedItems containsSemiMixedTypes="0" containsString="0" containsNumber="1" minValue="0" maxValue="3.8599330430999998"/>
    </cacheField>
    <cacheField name="KM BARRIDO - AREAS PUBLICAS" numFmtId="164">
      <sharedItems containsSemiMixedTypes="0" containsString="0" containsNumber="1" minValue="0" maxValue="76.025180793730001"/>
    </cacheField>
    <cacheField name="KM BARRIDO - VIAS" numFmtId="164">
      <sharedItems containsSemiMixedTypes="0" containsString="0" containsNumber="1" minValue="0" maxValue="9.0848326497440972"/>
    </cacheField>
    <cacheField name="KM BARRIDO - TOTAL" numFmtId="164">
      <sharedItems containsSemiMixedTypes="0" containsString="0" containsNumber="1" minValue="0.76357276100000004" maxValue="80.411269810606001"/>
    </cacheField>
    <cacheField name="KM MES - TOTAL _x000a_PLANEADO" numFmtId="164">
      <sharedItems containsSemiMixedTypes="0" containsString="0" containsNumber="1" minValue="8.4470658387634003" maxValue="843.53607110322992"/>
    </cacheField>
    <cacheField name="KM MES - PARQUE_x000a_NO ATENDIDO" numFmtId="164">
      <sharedItems containsSemiMixedTypes="0" containsString="0" containsNumber="1" containsInteger="1" minValue="0" maxValue="0"/>
    </cacheField>
    <cacheField name="KM MES - PLAZA_x000a_NO ATENDIDO" numFmtId="164">
      <sharedItems containsSemiMixedTypes="0" containsString="0" containsNumber="1" containsInteger="1" minValue="0" maxValue="0"/>
    </cacheField>
    <cacheField name="KM MES - ESCENARIO DEPORTIVO_x000a_NO ATENDIDO" numFmtId="164">
      <sharedItems containsSemiMixedTypes="0" containsString="0" containsNumber="1" containsInteger="1" minValue="0" maxValue="0"/>
    </cacheField>
    <cacheField name="KM MES - SEPARADOR_x000a_NO ATENDIDO" numFmtId="164">
      <sharedItems containsSemiMixedTypes="0" containsString="0" containsNumber="1" containsInteger="1" minValue="0" maxValue="0"/>
    </cacheField>
    <cacheField name="KM MES - ANDEN_x000a_NO ATENDIDO" numFmtId="164">
      <sharedItems containsSemiMixedTypes="0" containsString="0" containsNumber="1" containsInteger="1" minValue="0" maxValue="0"/>
    </cacheField>
    <cacheField name="KM MES - PUENTE_x000a_NO ATENDIDO" numFmtId="164">
      <sharedItems containsSemiMixedTypes="0" containsString="0" containsNumber="1" containsInteger="1" minValue="0" maxValue="0"/>
    </cacheField>
    <cacheField name="KM MES - ZONA VERDE_x000a_NO ATENDIDO" numFmtId="164">
      <sharedItems containsSemiMixedTypes="0" containsString="0" containsNumber="1" containsInteger="1" minValue="0" maxValue="0"/>
    </cacheField>
    <cacheField name="KM MES - CICLORRUTA_x000a_NO ATENDIDO" numFmtId="164">
      <sharedItems containsSemiMixedTypes="0" containsString="0" containsNumber="1" containsInteger="1" minValue="0" maxValue="0"/>
    </cacheField>
    <cacheField name="KM MES - PEATONAL_x000a_NO ATENDIDO" numFmtId="164">
      <sharedItems containsSemiMixedTypes="0" containsString="0" containsNumber="1" containsInteger="1" minValue="0" maxValue="0"/>
    </cacheField>
    <cacheField name="KM MES - AREAS PUBLICAS_x000a_NO ATENDIDO" numFmtId="164">
      <sharedItems containsSemiMixedTypes="0" containsString="0" containsNumber="1" containsInteger="1" minValue="0" maxValue="0"/>
    </cacheField>
    <cacheField name="KM MES - VIAS_x000a_NO ATENDIDO" numFmtId="164">
      <sharedItems containsSemiMixedTypes="0" containsString="0" containsNumber="1" containsInteger="1" minValue="0" maxValue="0"/>
    </cacheField>
    <cacheField name="KM MES - TOTAL _x000a_NO ATENDIDO" numFmtId="164">
      <sharedItems containsSemiMixedTypes="0" containsString="0" containsNumber="1" containsInteger="1" minValue="0" maxValue="0"/>
    </cacheField>
    <cacheField name="TOTAL DIAS/MES" numFmtId="3">
      <sharedItems containsSemiMixedTypes="0" containsString="0" containsNumber="1" containsInteger="1" minValue="4" maxValue="31"/>
    </cacheField>
    <cacheField name="KM MES - PARQUE_x000a_EJECUTADO" numFmtId="164">
      <sharedItems containsSemiMixedTypes="0" containsString="0" containsNumber="1" minValue="0" maxValue="683.2220888457299"/>
    </cacheField>
    <cacheField name="KM MES - PLAZA_x000a_EJECUTADO" numFmtId="164">
      <sharedItems containsSemiMixedTypes="0" containsString="0" containsNumber="1" minValue="0" maxValue="417.19244315699996"/>
    </cacheField>
    <cacheField name="KM MES - ESCENARIO DEPORTIVO_x000a_EJECUTADO" numFmtId="164">
      <sharedItems containsSemiMixedTypes="0" containsString="0" containsNumber="1" minValue="0" maxValue="252.44088798109996"/>
    </cacheField>
    <cacheField name="KM MES - SEPARADOR_x000a_EJECUTADO" numFmtId="164">
      <sharedItems containsSemiMixedTypes="0" containsString="0" containsNumber="1" minValue="0" maxValue="364.87867415019997"/>
    </cacheField>
    <cacheField name="KM MES - ANDEN_x000a_EJECUTADO" numFmtId="164">
      <sharedItems containsSemiMixedTypes="0" containsString="0" containsNumber="1" minValue="0" maxValue="654.60655876120018"/>
    </cacheField>
    <cacheField name="KM MES - PUENTE_x000a_EJECUTADO" numFmtId="164">
      <sharedItems containsSemiMixedTypes="0" containsString="0" containsNumber="1" minValue="0" maxValue="38.089681276"/>
    </cacheField>
    <cacheField name="KM MES - ZONA VERDE_x000a_EJECUTADO" numFmtId="164">
      <sharedItems containsSemiMixedTypes="0" containsString="0" containsNumber="1" minValue="0" maxValue="74.338459960229997"/>
    </cacheField>
    <cacheField name="KM MES - CICLORRUTA_x000a_EJECUTADO" numFmtId="164">
      <sharedItems containsSemiMixedTypes="0" containsString="0" containsNumber="1" minValue="0" maxValue="39.194068100999999"/>
    </cacheField>
    <cacheField name="KM MES - PEATONAL_x000a_EJECUTADO" numFmtId="164">
      <sharedItems containsSemiMixedTypes="0" containsString="0" containsNumber="1" minValue="0" maxValue="34.739397387899999"/>
    </cacheField>
    <cacheField name="KM MES - AREAS PUBLICAS_x000a_EJECUTADO" numFmtId="164">
      <sharedItems containsSemiMixedTypes="0" containsString="0" containsNumber="1" minValue="0" maxValue="771.55064966918997"/>
    </cacheField>
    <cacheField name="KM MES - VIAS_x000a_EJECUTADO" numFmtId="164">
      <sharedItems containsSemiMixedTypes="0" containsString="0" containsNumber="1" minValue="0" maxValue="157.90806147225902"/>
    </cacheField>
    <cacheField name="KM MES - TOTAL _x000a_EJECUTADO" numFmtId="164">
      <sharedItems containsSemiMixedTypes="0" containsString="0" containsNumber="1" minValue="8.4470658387634003" maxValue="843.53607110322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0">
  <r>
    <s v="101"/>
    <s v="101035"/>
    <s v="LU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6485400261899996"/>
    <n v="3.6485400261899996"/>
    <n v="14.594160104759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594160104759998"/>
    <n v="14.594160104759998"/>
  </r>
  <r>
    <s v="101"/>
    <s v="101036"/>
    <s v="LU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2151674034159994"/>
    <n v="4.2151674034159994"/>
    <n v="16.860669613663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860669613663998"/>
    <n v="16.860669613663998"/>
  </r>
  <r>
    <s v="101"/>
    <s v="101046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5562138306619997"/>
    <n v="2.5562138306619997"/>
    <n v="10.224855322647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0.224855322647999"/>
    <n v="10.224855322647999"/>
  </r>
  <r>
    <s v="101"/>
    <s v="101048"/>
    <s v="LUNES"/>
    <s v="DIA"/>
    <s v="06:00 - 14:00"/>
    <s v="B7"/>
    <x v="1"/>
    <s v="Barrido Manual de Vías y Áreas Publicas"/>
    <n v="1"/>
    <n v="0"/>
    <n v="0"/>
    <n v="11.724819784999999"/>
    <n v="0"/>
    <n v="2.2240009125600002"/>
    <n v="0"/>
    <n v="0"/>
    <n v="0"/>
    <n v="0"/>
    <n v="13.948820697559999"/>
    <n v="0"/>
    <n v="13.948820697559999"/>
    <n v="55.795282790239995"/>
    <n v="0"/>
    <n v="0"/>
    <n v="0"/>
    <n v="0"/>
    <n v="0"/>
    <n v="0"/>
    <n v="0"/>
    <n v="0"/>
    <n v="0"/>
    <n v="0"/>
    <n v="0"/>
    <n v="0"/>
    <n v="4"/>
    <n v="0"/>
    <n v="0"/>
    <n v="46.899279139999997"/>
    <n v="0"/>
    <n v="8.8960036502400008"/>
    <n v="0"/>
    <n v="0"/>
    <n v="0"/>
    <n v="0"/>
    <n v="55.795282790239995"/>
    <n v="0"/>
    <n v="55.795282790239995"/>
  </r>
  <r>
    <s v="101"/>
    <s v="101052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1820839052380006"/>
    <n v="4.1820839052380006"/>
    <n v="16.7283356209520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728335620952002"/>
    <n v="16.728335620952002"/>
  </r>
  <r>
    <s v="101"/>
    <s v="101059"/>
    <s v="LUNES"/>
    <s v="DIA"/>
    <s v="06:00 - 14:00"/>
    <s v="B8"/>
    <x v="2"/>
    <s v="Barrido Manual de Vías y Áreas Publicas"/>
    <n v="1"/>
    <n v="0"/>
    <n v="0"/>
    <n v="0"/>
    <n v="2.1765368363269997"/>
    <n v="20.076275094129997"/>
    <n v="0"/>
    <n v="0"/>
    <n v="0"/>
    <n v="0"/>
    <n v="22.252811930456996"/>
    <n v="1.3077733399"/>
    <n v="23.560585270356995"/>
    <n v="94.24234108142798"/>
    <n v="0"/>
    <n v="0"/>
    <n v="0"/>
    <n v="0"/>
    <n v="0"/>
    <n v="0"/>
    <n v="0"/>
    <n v="0"/>
    <n v="0"/>
    <n v="0"/>
    <n v="0"/>
    <n v="0"/>
    <n v="4"/>
    <n v="0"/>
    <n v="0"/>
    <n v="0"/>
    <n v="8.7061473453079987"/>
    <n v="80.305100376519988"/>
    <n v="0"/>
    <n v="0"/>
    <n v="0"/>
    <n v="0"/>
    <n v="89.011247721827985"/>
    <n v="5.2310933596"/>
    <n v="94.24234108142798"/>
  </r>
  <r>
    <s v="101"/>
    <s v="101060"/>
    <s v="LUNES"/>
    <s v="DIA"/>
    <s v="06:00 - 14:00"/>
    <s v="B8"/>
    <x v="2"/>
    <s v="Barrido Manual de Vías y Áreas Publicas"/>
    <n v="1"/>
    <n v="0"/>
    <n v="0"/>
    <n v="0"/>
    <n v="0"/>
    <n v="9.0191783625499991"/>
    <n v="0"/>
    <n v="4.0642906717500003"/>
    <n v="9.7341461252199988"/>
    <n v="0"/>
    <n v="22.817615159519995"/>
    <n v="3.3835838166376999"/>
    <n v="26.201198976157695"/>
    <n v="104.80479590463078"/>
    <n v="0"/>
    <n v="0"/>
    <n v="0"/>
    <n v="0"/>
    <n v="0"/>
    <n v="0"/>
    <n v="0"/>
    <n v="0"/>
    <n v="0"/>
    <n v="0"/>
    <n v="0"/>
    <n v="0"/>
    <n v="4"/>
    <n v="0"/>
    <n v="0"/>
    <n v="0"/>
    <n v="0"/>
    <n v="36.076713450199996"/>
    <n v="0"/>
    <n v="16.257162687000001"/>
    <n v="38.936584500879995"/>
    <n v="0"/>
    <n v="91.270460638079982"/>
    <n v="13.5343352665508"/>
    <n v="104.80479590463078"/>
  </r>
  <r>
    <s v="101"/>
    <s v="101061"/>
    <s v="LUNES"/>
    <s v="DIA"/>
    <s v="06:00 - 14:00"/>
    <s v="B6"/>
    <x v="0"/>
    <s v="Barrido Manual de Vías y Áreas Publicas"/>
    <n v="1"/>
    <n v="5.5922376001999998"/>
    <n v="12.4787373523"/>
    <n v="0"/>
    <n v="0"/>
    <n v="0"/>
    <n v="0"/>
    <n v="0"/>
    <n v="0"/>
    <n v="0"/>
    <n v="18.070974952499999"/>
    <n v="0"/>
    <n v="18.070974952499999"/>
    <n v="72.283899809999994"/>
    <n v="0"/>
    <n v="0"/>
    <n v="0"/>
    <n v="0"/>
    <n v="0"/>
    <n v="0"/>
    <n v="0"/>
    <n v="0"/>
    <n v="0"/>
    <n v="0"/>
    <n v="0"/>
    <n v="0"/>
    <n v="4"/>
    <n v="22.368950400799999"/>
    <n v="49.914949409199998"/>
    <n v="0"/>
    <n v="0"/>
    <n v="0"/>
    <n v="0"/>
    <n v="0"/>
    <n v="0"/>
    <n v="0"/>
    <n v="72.283899809999994"/>
    <n v="0"/>
    <n v="72.283899809999994"/>
  </r>
  <r>
    <s v="101"/>
    <s v="101062"/>
    <s v="LUNES"/>
    <s v="DIA"/>
    <s v="06:00 - 14:00"/>
    <s v="B6"/>
    <x v="0"/>
    <s v="Barrido Manual de Vías y Áreas Publicas"/>
    <n v="1"/>
    <n v="0"/>
    <n v="0"/>
    <n v="0"/>
    <n v="1.0992545141000001"/>
    <n v="0"/>
    <n v="0"/>
    <n v="0"/>
    <n v="0"/>
    <n v="0"/>
    <n v="1.0992545141000001"/>
    <n v="3.7421250798460002"/>
    <n v="4.8413795939459998"/>
    <n v="19.365518375783999"/>
    <n v="0"/>
    <n v="0"/>
    <n v="0"/>
    <n v="0"/>
    <n v="0"/>
    <n v="0"/>
    <n v="0"/>
    <n v="0"/>
    <n v="0"/>
    <n v="0"/>
    <n v="0"/>
    <n v="0"/>
    <n v="4"/>
    <n v="0"/>
    <n v="0"/>
    <n v="0"/>
    <n v="4.3970180564000003"/>
    <n v="0"/>
    <n v="0"/>
    <n v="0"/>
    <n v="0"/>
    <n v="0"/>
    <n v="4.3970180564000003"/>
    <n v="14.968500319384001"/>
    <n v="19.365518375783999"/>
  </r>
  <r>
    <s v="101"/>
    <s v="101063"/>
    <s v="LUNES"/>
    <s v="DIA"/>
    <s v="06:00 - 14:00"/>
    <s v="B6"/>
    <x v="0"/>
    <s v="Barrido Manual de Vías y Áreas Publicas"/>
    <n v="1"/>
    <n v="0"/>
    <n v="0"/>
    <n v="0"/>
    <n v="2.8212920290999999"/>
    <n v="0"/>
    <n v="0"/>
    <n v="0"/>
    <n v="0"/>
    <n v="0"/>
    <n v="2.8212920290999999"/>
    <n v="4.6065468241279985"/>
    <n v="7.427838853227998"/>
    <n v="29.711355412911992"/>
    <n v="0"/>
    <n v="0"/>
    <n v="0"/>
    <n v="0"/>
    <n v="0"/>
    <n v="0"/>
    <n v="0"/>
    <n v="0"/>
    <n v="0"/>
    <n v="0"/>
    <n v="0"/>
    <n v="0"/>
    <n v="4"/>
    <n v="0"/>
    <n v="0"/>
    <n v="0"/>
    <n v="11.2851681164"/>
    <n v="0"/>
    <n v="0"/>
    <n v="0"/>
    <n v="0"/>
    <n v="0"/>
    <n v="11.2851681164"/>
    <n v="18.426187296511994"/>
    <n v="29.711355412911992"/>
  </r>
  <r>
    <s v="101"/>
    <s v="101064"/>
    <s v="LUNES"/>
    <s v="DIA"/>
    <s v="06:00 - 14:00"/>
    <s v="B6"/>
    <x v="0"/>
    <s v="Barrido Manual de Vías y Áreas Publicas"/>
    <n v="1"/>
    <n v="0"/>
    <n v="0"/>
    <n v="2.6110951216"/>
    <n v="0"/>
    <n v="0"/>
    <n v="0"/>
    <n v="0"/>
    <n v="0"/>
    <n v="0"/>
    <n v="2.6110951216"/>
    <n v="0"/>
    <n v="2.6110951216"/>
    <n v="10.4443804864"/>
    <n v="0"/>
    <n v="0"/>
    <n v="0"/>
    <n v="0"/>
    <n v="0"/>
    <n v="0"/>
    <n v="0"/>
    <n v="0"/>
    <n v="0"/>
    <n v="0"/>
    <n v="0"/>
    <n v="0"/>
    <n v="4"/>
    <n v="0"/>
    <n v="0"/>
    <n v="10.4443804864"/>
    <n v="0"/>
    <n v="0"/>
    <n v="0"/>
    <n v="0"/>
    <n v="0"/>
    <n v="0"/>
    <n v="10.4443804864"/>
    <n v="0"/>
    <n v="10.4443804864"/>
  </r>
  <r>
    <s v="101"/>
    <s v="101065"/>
    <s v="LUNES"/>
    <s v="DIA"/>
    <s v="06:00 - 14:00"/>
    <s v="B5"/>
    <x v="3"/>
    <s v="Barrido Manual de Vías y Áreas Publicas"/>
    <n v="1"/>
    <n v="1.8238779603799999"/>
    <n v="0"/>
    <n v="0"/>
    <n v="2.7560660539000001"/>
    <n v="3.1081391666"/>
    <n v="0"/>
    <n v="0"/>
    <n v="0"/>
    <n v="0"/>
    <n v="7.6880831808800005"/>
    <n v="4.7137947956449997"/>
    <n v="12.401877976525"/>
    <n v="49.607511906100001"/>
    <n v="0"/>
    <n v="0"/>
    <n v="0"/>
    <n v="0"/>
    <n v="0"/>
    <n v="0"/>
    <n v="0"/>
    <n v="0"/>
    <n v="0"/>
    <n v="0"/>
    <n v="0"/>
    <n v="0"/>
    <n v="4"/>
    <n v="7.2955118415199998"/>
    <n v="0"/>
    <n v="0"/>
    <n v="11.024264215600001"/>
    <n v="12.4325566664"/>
    <n v="0"/>
    <n v="0"/>
    <n v="0"/>
    <n v="0"/>
    <n v="30.752332723520002"/>
    <n v="18.855179182579999"/>
    <n v="49.607511906100001"/>
  </r>
  <r>
    <s v="101"/>
    <s v="101066"/>
    <s v="LUNES"/>
    <s v="DIA"/>
    <s v="06:00 - 14:00"/>
    <s v="B5"/>
    <x v="3"/>
    <s v="Barrido Manual de Vías y Áreas Publicas"/>
    <n v="1"/>
    <n v="5.1998285358"/>
    <n v="0"/>
    <n v="0"/>
    <n v="0.50248705700999996"/>
    <n v="0"/>
    <n v="0"/>
    <n v="1.4067192314499999"/>
    <n v="0"/>
    <n v="0"/>
    <n v="7.1090348242600001"/>
    <n v="4.7359308143414012"/>
    <n v="11.844965638601401"/>
    <n v="47.379862554405605"/>
    <n v="0"/>
    <n v="0"/>
    <n v="0"/>
    <n v="0"/>
    <n v="0"/>
    <n v="0"/>
    <n v="0"/>
    <n v="0"/>
    <n v="0"/>
    <n v="0"/>
    <n v="0"/>
    <n v="0"/>
    <n v="4"/>
    <n v="20.7993141432"/>
    <n v="0"/>
    <n v="0"/>
    <n v="2.0099482280399998"/>
    <n v="0"/>
    <n v="0"/>
    <n v="5.6268769257999995"/>
    <n v="0"/>
    <n v="0"/>
    <n v="28.43613929704"/>
    <n v="18.943723257365605"/>
    <n v="47.379862554405605"/>
  </r>
  <r>
    <s v="101"/>
    <s v="101067"/>
    <s v="LU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2228964294340008"/>
    <n v="5.2228964294340008"/>
    <n v="20.8915857177360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0.891585717736003"/>
    <n v="20.891585717736003"/>
  </r>
  <r>
    <s v="101"/>
    <s v="101068"/>
    <s v="LUNES"/>
    <s v="DIA"/>
    <s v="06:00 - 14:00"/>
    <s v="B5"/>
    <x v="3"/>
    <s v="Barrido Manual de Vías y Áreas Publicas"/>
    <n v="1"/>
    <n v="0"/>
    <n v="0"/>
    <n v="23.585752370000002"/>
    <n v="0"/>
    <n v="0"/>
    <n v="0"/>
    <n v="0"/>
    <n v="0"/>
    <n v="0"/>
    <n v="23.585752370000002"/>
    <n v="0"/>
    <n v="23.585752370000002"/>
    <n v="94.343009480000006"/>
    <n v="0"/>
    <n v="0"/>
    <n v="0"/>
    <n v="0"/>
    <n v="0"/>
    <n v="0"/>
    <n v="0"/>
    <n v="0"/>
    <n v="0"/>
    <n v="0"/>
    <n v="0"/>
    <n v="0"/>
    <n v="4"/>
    <n v="0"/>
    <n v="0"/>
    <n v="94.343009480000006"/>
    <n v="0"/>
    <n v="0"/>
    <n v="0"/>
    <n v="0"/>
    <n v="0"/>
    <n v="0"/>
    <n v="94.343009480000006"/>
    <n v="0"/>
    <n v="94.343009480000006"/>
  </r>
  <r>
    <s v="101"/>
    <s v="101069"/>
    <s v="LUNES"/>
    <s v="DIA"/>
    <s v="06:00 - 14:00"/>
    <s v="B5"/>
    <x v="3"/>
    <s v="Barrido Manual de Vías y Áreas Publicas"/>
    <n v="1"/>
    <n v="0"/>
    <n v="0"/>
    <n v="0"/>
    <n v="0.90553706746999996"/>
    <n v="2.6787173107000002"/>
    <n v="0"/>
    <n v="0"/>
    <n v="0"/>
    <n v="0"/>
    <n v="3.5842543781700003"/>
    <n v="4.068460633521001"/>
    <n v="7.6527150116910008"/>
    <n v="30.610860046764003"/>
    <n v="0"/>
    <n v="0"/>
    <n v="0"/>
    <n v="0"/>
    <n v="0"/>
    <n v="0"/>
    <n v="0"/>
    <n v="0"/>
    <n v="0"/>
    <n v="0"/>
    <n v="0"/>
    <n v="0"/>
    <n v="4"/>
    <n v="0"/>
    <n v="0"/>
    <n v="0"/>
    <n v="3.6221482698799998"/>
    <n v="10.714869242800001"/>
    <n v="0"/>
    <n v="0"/>
    <n v="0"/>
    <n v="0"/>
    <n v="14.337017512680001"/>
    <n v="16.273842534084004"/>
    <n v="30.610860046764003"/>
  </r>
  <r>
    <s v="101"/>
    <s v="101070"/>
    <s v="LUNES"/>
    <s v="DIA"/>
    <s v="06:00 - 14:00"/>
    <s v="B5"/>
    <x v="3"/>
    <s v="Barrido Manual de Vías y Áreas Publicas"/>
    <n v="1"/>
    <n v="0"/>
    <n v="0"/>
    <n v="0"/>
    <n v="0"/>
    <n v="2.4396328796"/>
    <n v="0"/>
    <n v="0"/>
    <n v="0"/>
    <n v="0"/>
    <n v="2.4396328796"/>
    <n v="4.0811980227391995"/>
    <n v="6.520830902339199"/>
    <n v="26.083323609356796"/>
    <n v="0"/>
    <n v="0"/>
    <n v="0"/>
    <n v="0"/>
    <n v="0"/>
    <n v="0"/>
    <n v="0"/>
    <n v="0"/>
    <n v="0"/>
    <n v="0"/>
    <n v="0"/>
    <n v="0"/>
    <n v="4"/>
    <n v="0"/>
    <n v="0"/>
    <n v="0"/>
    <n v="0"/>
    <n v="9.7585315183999999"/>
    <n v="0"/>
    <n v="0"/>
    <n v="0"/>
    <n v="0"/>
    <n v="9.7585315183999999"/>
    <n v="16.324792090956798"/>
    <n v="26.083323609356796"/>
  </r>
  <r>
    <s v="101"/>
    <s v="101071"/>
    <s v="LUNES"/>
    <s v="DIA"/>
    <s v="06:00 - 14:00"/>
    <s v="B5"/>
    <x v="3"/>
    <s v="Barrido Manual de Vías y Áreas Publicas"/>
    <n v="1"/>
    <n v="3.1556467272799997"/>
    <n v="0"/>
    <n v="0"/>
    <n v="0"/>
    <n v="4.0729199704000001"/>
    <n v="0"/>
    <n v="0"/>
    <n v="0"/>
    <n v="0"/>
    <n v="7.2285666976799998"/>
    <n v="3.5003087714596006"/>
    <n v="10.7288754691396"/>
    <n v="42.915501876558402"/>
    <n v="0"/>
    <n v="0"/>
    <n v="0"/>
    <n v="0"/>
    <n v="0"/>
    <n v="0"/>
    <n v="0"/>
    <n v="0"/>
    <n v="0"/>
    <n v="0"/>
    <n v="0"/>
    <n v="0"/>
    <n v="4"/>
    <n v="12.622586909119999"/>
    <n v="0"/>
    <n v="0"/>
    <n v="0"/>
    <n v="16.2916798816"/>
    <n v="0"/>
    <n v="0"/>
    <n v="0"/>
    <n v="0"/>
    <n v="28.914266790719999"/>
    <n v="14.001235085838402"/>
    <n v="42.915501876558402"/>
  </r>
  <r>
    <s v="101"/>
    <s v="101072"/>
    <s v="LU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7327399651275002"/>
    <n v="4.7327399651275002"/>
    <n v="18.93095986051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8.930959860510001"/>
    <n v="18.930959860510001"/>
  </r>
  <r>
    <s v="101"/>
    <s v="101073"/>
    <s v="LU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3.8201008761849997"/>
    <n v="3.8201008761849997"/>
    <n v="15.28040350473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280403504739999"/>
    <n v="15.280403504739999"/>
  </r>
  <r>
    <s v="101"/>
    <s v="101074"/>
    <s v="LUNES"/>
    <s v="DIA"/>
    <s v="06:00 - 14:00"/>
    <s v="B5"/>
    <x v="3"/>
    <s v="Barrido Manual de Vías y Áreas Publicas"/>
    <n v="1"/>
    <n v="0"/>
    <n v="0"/>
    <n v="0"/>
    <n v="0"/>
    <n v="0.66127966012999995"/>
    <n v="0"/>
    <n v="0"/>
    <n v="0"/>
    <n v="0"/>
    <n v="0.66127966012999995"/>
    <n v="4.6401465445529988"/>
    <n v="5.3014262046829987"/>
    <n v="21.205704818731995"/>
    <n v="0"/>
    <n v="0"/>
    <n v="0"/>
    <n v="0"/>
    <n v="0"/>
    <n v="0"/>
    <n v="0"/>
    <n v="0"/>
    <n v="0"/>
    <n v="0"/>
    <n v="0"/>
    <n v="0"/>
    <n v="4"/>
    <n v="0"/>
    <n v="0"/>
    <n v="0"/>
    <n v="0"/>
    <n v="2.6451186405199998"/>
    <n v="0"/>
    <n v="0"/>
    <n v="0"/>
    <n v="0"/>
    <n v="2.6451186405199998"/>
    <n v="18.560586178211995"/>
    <n v="21.205704818731995"/>
  </r>
  <r>
    <s v="101"/>
    <s v="101075"/>
    <s v="LUNES"/>
    <s v="DIA"/>
    <s v="06:00 - 14:00"/>
    <s v="B5"/>
    <x v="3"/>
    <s v="Barrido Manual de Vías y Áreas Publicas"/>
    <n v="1"/>
    <n v="3.9577048383100002"/>
    <n v="0"/>
    <n v="1.8992714115"/>
    <n v="0"/>
    <n v="0.94030076700000009"/>
    <n v="0"/>
    <n v="0"/>
    <n v="0"/>
    <n v="0"/>
    <n v="6.7972770168099999"/>
    <n v="4.830675420077001"/>
    <n v="11.627952436887"/>
    <n v="46.511809747548"/>
    <n v="0"/>
    <n v="0"/>
    <n v="0"/>
    <n v="0"/>
    <n v="0"/>
    <n v="0"/>
    <n v="0"/>
    <n v="0"/>
    <n v="0"/>
    <n v="0"/>
    <n v="0"/>
    <n v="0"/>
    <n v="4"/>
    <n v="15.830819353240001"/>
    <n v="0"/>
    <n v="7.597085646"/>
    <n v="0"/>
    <n v="3.7612030680000004"/>
    <n v="0"/>
    <n v="0"/>
    <n v="0"/>
    <n v="0"/>
    <n v="27.189108067239999"/>
    <n v="19.322701680308004"/>
    <n v="46.511809747548"/>
  </r>
  <r>
    <s v="101"/>
    <s v="101076"/>
    <s v="LUNES"/>
    <s v="DIA"/>
    <s v="06:00 - 14:00"/>
    <s v="B5"/>
    <x v="3"/>
    <s v="Barrido Manual de Vías y Áreas Publicas"/>
    <n v="1"/>
    <n v="1.2201993836"/>
    <n v="0"/>
    <n v="1.7084758299"/>
    <n v="0"/>
    <n v="0"/>
    <n v="0"/>
    <n v="1.6851011183"/>
    <n v="0"/>
    <n v="0"/>
    <n v="4.6137763318000005"/>
    <n v="3.7120340408869996"/>
    <n v="8.3258103726870001"/>
    <n v="33.303241490748"/>
    <n v="0"/>
    <n v="0"/>
    <n v="0"/>
    <n v="0"/>
    <n v="0"/>
    <n v="0"/>
    <n v="0"/>
    <n v="0"/>
    <n v="0"/>
    <n v="0"/>
    <n v="0"/>
    <n v="0"/>
    <n v="4"/>
    <n v="4.8807975344000001"/>
    <n v="0"/>
    <n v="6.8339033196000001"/>
    <n v="0"/>
    <n v="0"/>
    <n v="0"/>
    <n v="6.7404044731999999"/>
    <n v="0"/>
    <n v="0"/>
    <n v="18.455105327200002"/>
    <n v="14.848136163547998"/>
    <n v="33.303241490748"/>
  </r>
  <r>
    <s v="101"/>
    <s v="101077"/>
    <s v="LUNES"/>
    <s v="DIA"/>
    <s v="06:00 - 14:00"/>
    <s v="B5"/>
    <x v="3"/>
    <s v="Barrido Manual de Vías y Áreas Publicas"/>
    <n v="1"/>
    <n v="0.55370455151999998"/>
    <n v="0"/>
    <n v="0"/>
    <n v="0"/>
    <n v="0"/>
    <n v="0"/>
    <n v="1.9944156929300001"/>
    <n v="0"/>
    <n v="0"/>
    <n v="2.5481202444500002"/>
    <n v="4.560134601463"/>
    <n v="7.1082548459130006"/>
    <n v="28.433019383652002"/>
    <n v="0"/>
    <n v="0"/>
    <n v="0"/>
    <n v="0"/>
    <n v="0"/>
    <n v="0"/>
    <n v="0"/>
    <n v="0"/>
    <n v="0"/>
    <n v="0"/>
    <n v="0"/>
    <n v="0"/>
    <n v="4"/>
    <n v="2.2148182060799999"/>
    <n v="0"/>
    <n v="0"/>
    <n v="0"/>
    <n v="0"/>
    <n v="0"/>
    <n v="7.9776627717200004"/>
    <n v="0"/>
    <n v="0"/>
    <n v="10.192480977800001"/>
    <n v="18.240538405852"/>
    <n v="28.433019383652002"/>
  </r>
  <r>
    <s v="101"/>
    <s v="101078"/>
    <s v="LUNES"/>
    <s v="DIA"/>
    <s v="06:00 - 14:00"/>
    <s v="B5"/>
    <x v="3"/>
    <s v="Barrido Manual de Vías y Áreas Publicas"/>
    <n v="1"/>
    <n v="0"/>
    <n v="0"/>
    <n v="2.1285988313999997"/>
    <n v="0"/>
    <n v="0"/>
    <n v="0"/>
    <n v="0.83648470399999997"/>
    <n v="0"/>
    <n v="0"/>
    <n v="2.9650835353999998"/>
    <n v="4.375206757435401"/>
    <n v="7.3402902928354008"/>
    <n v="29.361161171341603"/>
    <n v="0"/>
    <n v="0"/>
    <n v="0"/>
    <n v="0"/>
    <n v="0"/>
    <n v="0"/>
    <n v="0"/>
    <n v="0"/>
    <n v="0"/>
    <n v="0"/>
    <n v="0"/>
    <n v="0"/>
    <n v="4"/>
    <n v="0"/>
    <n v="0"/>
    <n v="8.5143953255999989"/>
    <n v="0"/>
    <n v="0"/>
    <n v="0"/>
    <n v="3.3459388159999999"/>
    <n v="0"/>
    <n v="0"/>
    <n v="11.860334141599999"/>
    <n v="17.500827029741604"/>
    <n v="29.361161171341603"/>
  </r>
  <r>
    <s v="101"/>
    <s v="101079"/>
    <s v="LUNES"/>
    <s v="DIA"/>
    <s v="06:00 - 14:00"/>
    <s v="B5"/>
    <x v="3"/>
    <s v="Barrido Manual de Vías y Áreas Publicas"/>
    <n v="1"/>
    <n v="0.24229275273000001"/>
    <n v="0"/>
    <n v="0"/>
    <n v="0"/>
    <n v="0"/>
    <n v="0"/>
    <n v="0"/>
    <n v="0"/>
    <n v="0"/>
    <n v="0.24229275273000001"/>
    <n v="4.2057669299749998"/>
    <n v="4.4480596827049999"/>
    <n v="17.792238730819999"/>
    <n v="0"/>
    <n v="0"/>
    <n v="0"/>
    <n v="0"/>
    <n v="0"/>
    <n v="0"/>
    <n v="0"/>
    <n v="0"/>
    <n v="0"/>
    <n v="0"/>
    <n v="0"/>
    <n v="0"/>
    <n v="4"/>
    <n v="0.96917101092000002"/>
    <n v="0"/>
    <n v="0"/>
    <n v="0"/>
    <n v="0"/>
    <n v="0"/>
    <n v="0"/>
    <n v="0"/>
    <n v="0"/>
    <n v="0.96917101092000002"/>
    <n v="16.823067719899999"/>
    <n v="17.792238730819999"/>
  </r>
  <r>
    <s v="101"/>
    <s v="101080"/>
    <s v="LU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3345501324060001"/>
    <n v="3.3345501324060001"/>
    <n v="13.338200529624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338200529624"/>
    <n v="13.338200529624"/>
  </r>
  <r>
    <s v="101"/>
    <s v="101081"/>
    <s v="LU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1761000378879998"/>
    <n v="3.1761000378879998"/>
    <n v="12.704400151551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2.704400151551999"/>
    <n v="12.704400151551999"/>
  </r>
  <r>
    <s v="101"/>
    <s v="101082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159239262521"/>
    <n v="4.159239262521"/>
    <n v="16.636957050084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636957050084"/>
    <n v="16.636957050084"/>
  </r>
  <r>
    <s v="101"/>
    <s v="101083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917928371800002"/>
    <n v="3.4917928371800002"/>
    <n v="13.96717134872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967171348720001"/>
    <n v="13.967171348720001"/>
  </r>
  <r>
    <s v="101"/>
    <s v="101084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8420669698719996"/>
    <n v="2.8420669698719996"/>
    <n v="11.368267879487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368267879487998"/>
    <n v="11.368267879487998"/>
  </r>
  <r>
    <s v="101"/>
    <s v="101085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411200148650005"/>
    <n v="3.4411200148650005"/>
    <n v="13.7644800594600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764480059460002"/>
    <n v="13.764480059460002"/>
  </r>
  <r>
    <s v="101"/>
    <s v="101086"/>
    <s v="LUNES"/>
    <s v="DIA"/>
    <s v="06:00 - 14:00"/>
    <s v="B7"/>
    <x v="1"/>
    <s v="Barrido Manual de Vías y Áreas Publicas"/>
    <n v="1"/>
    <n v="0"/>
    <n v="0"/>
    <n v="0"/>
    <n v="0"/>
    <n v="2.2239892864600002"/>
    <n v="0"/>
    <n v="0"/>
    <n v="0"/>
    <n v="0"/>
    <n v="2.2239892864600002"/>
    <n v="2.518122474543"/>
    <n v="4.7421117610030006"/>
    <n v="18.968447044012002"/>
    <n v="0"/>
    <n v="0"/>
    <n v="0"/>
    <n v="0"/>
    <n v="0"/>
    <n v="0"/>
    <n v="0"/>
    <n v="0"/>
    <n v="0"/>
    <n v="0"/>
    <n v="0"/>
    <n v="0"/>
    <n v="4"/>
    <n v="0"/>
    <n v="0"/>
    <n v="0"/>
    <n v="0"/>
    <n v="8.8959571458400006"/>
    <n v="0"/>
    <n v="0"/>
    <n v="0"/>
    <n v="0"/>
    <n v="8.8959571458400006"/>
    <n v="10.072489898172"/>
    <n v="18.968447044012002"/>
  </r>
  <r>
    <s v="102"/>
    <s v="102037"/>
    <s v="MART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77614871839"/>
    <n v="4.77614871839"/>
    <n v="19.1045948735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10459487356"/>
    <n v="19.10459487356"/>
  </r>
  <r>
    <s v="102"/>
    <s v="102040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6425239965286607"/>
    <n v="3.6425239965286607"/>
    <n v="14.57009598611464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570095986114643"/>
    <n v="14.570095986114643"/>
  </r>
  <r>
    <s v="102"/>
    <s v="102041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500310061089006"/>
    <n v="3.4500310061089006"/>
    <n v="13.8001240244356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800124024435602"/>
    <n v="13.800124024435602"/>
  </r>
  <r>
    <s v="102"/>
    <s v="102042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5683162996409998"/>
    <n v="3.5683162996409998"/>
    <n v="14.273265198563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273265198563999"/>
    <n v="14.273265198563999"/>
  </r>
  <r>
    <s v="102"/>
    <s v="102043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6516347225290002"/>
    <n v="2.6516347225290002"/>
    <n v="10.606538890116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0.606538890116001"/>
    <n v="10.606538890116001"/>
  </r>
  <r>
    <s v="102"/>
    <s v="102044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7619679544440001"/>
    <n v="2.7619679544440001"/>
    <n v="11.04787181777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047871817776"/>
    <n v="11.047871817776"/>
  </r>
  <r>
    <s v="102"/>
    <s v="102059"/>
    <s v="MARTES"/>
    <s v="DIA"/>
    <s v="06:00 - 14:00"/>
    <s v="B8"/>
    <x v="2"/>
    <s v="Barrido Manual de Vías y Áreas Publicas"/>
    <n v="1"/>
    <n v="0"/>
    <n v="0"/>
    <n v="0"/>
    <n v="0"/>
    <n v="1.8190841492000001"/>
    <n v="0"/>
    <n v="0"/>
    <n v="0"/>
    <n v="0"/>
    <n v="1.8190841492000001"/>
    <n v="3.4606050139"/>
    <n v="5.2796891631000005"/>
    <n v="21.118756652400002"/>
    <n v="0"/>
    <n v="0"/>
    <n v="0"/>
    <n v="0"/>
    <n v="0"/>
    <n v="0"/>
    <n v="0"/>
    <n v="0"/>
    <n v="0"/>
    <n v="0"/>
    <n v="0"/>
    <n v="0"/>
    <n v="4"/>
    <n v="0"/>
    <n v="0"/>
    <n v="0"/>
    <n v="0"/>
    <n v="7.2763365968000002"/>
    <n v="0"/>
    <n v="0"/>
    <n v="0"/>
    <n v="0"/>
    <n v="7.2763365968000002"/>
    <n v="13.8424200556"/>
    <n v="21.118756652400002"/>
  </r>
  <r>
    <s v="102"/>
    <s v="102060"/>
    <s v="MARTES"/>
    <s v="DIA"/>
    <s v="06:00 - 14:00"/>
    <s v="B8"/>
    <x v="2"/>
    <s v="Barrido Manual de Vías y Áreas Publicas"/>
    <n v="1"/>
    <n v="0"/>
    <n v="0"/>
    <n v="0"/>
    <n v="0"/>
    <n v="1.6364605632"/>
    <n v="0"/>
    <n v="0"/>
    <n v="0"/>
    <n v="0"/>
    <n v="1.6364605632"/>
    <n v="3.93229432484"/>
    <n v="5.56875488804"/>
    <n v="22.27501955216"/>
    <n v="0"/>
    <n v="0"/>
    <n v="0"/>
    <n v="0"/>
    <n v="0"/>
    <n v="0"/>
    <n v="0"/>
    <n v="0"/>
    <n v="0"/>
    <n v="0"/>
    <n v="0"/>
    <n v="0"/>
    <n v="4"/>
    <n v="0"/>
    <n v="0"/>
    <n v="0"/>
    <n v="0"/>
    <n v="6.5458422528"/>
    <n v="0"/>
    <n v="0"/>
    <n v="0"/>
    <n v="0"/>
    <n v="6.5458422528"/>
    <n v="15.72917729936"/>
    <n v="22.27501955216"/>
  </r>
  <r>
    <s v="102"/>
    <s v="102061"/>
    <s v="MARTES"/>
    <s v="DIA"/>
    <s v="06:00 - 14:00"/>
    <s v="B8"/>
    <x v="2"/>
    <s v="Barrido Manual de Vías y Áreas Publicas"/>
    <n v="1"/>
    <n v="0"/>
    <n v="0"/>
    <n v="0"/>
    <n v="0"/>
    <n v="0.97218419539000001"/>
    <n v="0"/>
    <n v="0"/>
    <n v="0"/>
    <n v="0"/>
    <n v="0.97218419539000001"/>
    <n v="4.4344739595779998"/>
    <n v="5.4066581549679995"/>
    <n v="21.626632619871998"/>
    <n v="0"/>
    <n v="0"/>
    <n v="0"/>
    <n v="0"/>
    <n v="0"/>
    <n v="0"/>
    <n v="0"/>
    <n v="0"/>
    <n v="0"/>
    <n v="0"/>
    <n v="0"/>
    <n v="0"/>
    <n v="4"/>
    <n v="0"/>
    <n v="0"/>
    <n v="0"/>
    <n v="0"/>
    <n v="3.88873678156"/>
    <n v="0"/>
    <n v="0"/>
    <n v="0"/>
    <n v="0"/>
    <n v="3.88873678156"/>
    <n v="17.737895838311999"/>
    <n v="21.626632619871998"/>
  </r>
  <r>
    <s v="102"/>
    <s v="102062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0051342124159985"/>
    <n v="5.0051342124159985"/>
    <n v="20.020536849663994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0.020536849663994"/>
    <n v="20.020536849663994"/>
  </r>
  <r>
    <s v="102"/>
    <s v="102063"/>
    <s v="MARTES"/>
    <s v="DIA"/>
    <s v="06:00 - 14:00"/>
    <s v="B5"/>
    <x v="3"/>
    <s v="Barrido Manual de Vías y Áreas Publicas"/>
    <n v="1"/>
    <n v="2.0051666723400001"/>
    <n v="0"/>
    <n v="0"/>
    <n v="0.28802451338000001"/>
    <n v="0"/>
    <n v="0"/>
    <n v="0"/>
    <n v="0"/>
    <n v="0"/>
    <n v="2.29319118572"/>
    <n v="4.1291333299620003"/>
    <n v="6.4223245156819999"/>
    <n v="25.689298062728"/>
    <n v="0"/>
    <n v="0"/>
    <n v="0"/>
    <n v="0"/>
    <n v="0"/>
    <n v="0"/>
    <n v="0"/>
    <n v="0"/>
    <n v="0"/>
    <n v="0"/>
    <n v="0"/>
    <n v="0"/>
    <n v="4"/>
    <n v="8.0206666893600005"/>
    <n v="0"/>
    <n v="0"/>
    <n v="1.1520980535200001"/>
    <n v="0"/>
    <n v="0"/>
    <n v="0"/>
    <n v="0"/>
    <n v="0"/>
    <n v="9.1727647428800001"/>
    <n v="16.516533319848001"/>
    <n v="25.689298062728"/>
  </r>
  <r>
    <s v="102"/>
    <s v="102064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2059618593024002"/>
    <n v="4.2059618593024002"/>
    <n v="16.8238474372096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823847437209601"/>
    <n v="16.823847437209601"/>
  </r>
  <r>
    <s v="102"/>
    <s v="102065"/>
    <s v="MARTES"/>
    <s v="DIA"/>
    <s v="06:00 - 14:00"/>
    <s v="B5"/>
    <x v="3"/>
    <s v="Barrido Manual de Vías y Áreas Publicas"/>
    <n v="1"/>
    <n v="0"/>
    <n v="0"/>
    <n v="1.7019165427"/>
    <n v="0"/>
    <n v="0"/>
    <n v="0"/>
    <n v="0"/>
    <n v="0"/>
    <n v="0"/>
    <n v="1.7019165427"/>
    <n v="3.2057212649010003"/>
    <n v="4.9076378076010005"/>
    <n v="19.630551230404002"/>
    <n v="0"/>
    <n v="0"/>
    <n v="0"/>
    <n v="0"/>
    <n v="0"/>
    <n v="0"/>
    <n v="0"/>
    <n v="0"/>
    <n v="0"/>
    <n v="0"/>
    <n v="0"/>
    <n v="0"/>
    <n v="4"/>
    <n v="0"/>
    <n v="0"/>
    <n v="6.8076661708000001"/>
    <n v="0"/>
    <n v="0"/>
    <n v="0"/>
    <n v="0"/>
    <n v="0"/>
    <n v="0"/>
    <n v="6.8076661708000001"/>
    <n v="12.822885059604001"/>
    <n v="19.630551230404002"/>
  </r>
  <r>
    <s v="102"/>
    <s v="102066"/>
    <s v="MARTES"/>
    <s v="DIA"/>
    <s v="06:00 - 14:00"/>
    <s v="B5"/>
    <x v="3"/>
    <s v="Barrido Manual de Vías y Áreas Publicas"/>
    <n v="1"/>
    <n v="0"/>
    <n v="0"/>
    <n v="0.86845035279000005"/>
    <n v="0"/>
    <n v="0"/>
    <n v="0"/>
    <n v="0"/>
    <n v="0"/>
    <n v="0"/>
    <n v="0.86845035279000005"/>
    <n v="6.4327886166612993"/>
    <n v="7.3012389694512994"/>
    <n v="29.204955877805197"/>
    <n v="0"/>
    <n v="0"/>
    <n v="0"/>
    <n v="0"/>
    <n v="0"/>
    <n v="0"/>
    <n v="0"/>
    <n v="0"/>
    <n v="0"/>
    <n v="0"/>
    <n v="0"/>
    <n v="0"/>
    <n v="4"/>
    <n v="0"/>
    <n v="0"/>
    <n v="3.4738014111600002"/>
    <n v="0"/>
    <n v="0"/>
    <n v="0"/>
    <n v="0"/>
    <n v="0"/>
    <n v="0"/>
    <n v="3.4738014111600002"/>
    <n v="25.731154466645197"/>
    <n v="29.204955877805197"/>
  </r>
  <r>
    <s v="102"/>
    <s v="102067"/>
    <s v="MARTES"/>
    <s v="DIA"/>
    <s v="06:00 - 14:00"/>
    <s v="B5"/>
    <x v="3"/>
    <s v="Barrido Manual de Vías y Áreas Publicas"/>
    <n v="1"/>
    <n v="0.44114502076000001"/>
    <n v="0"/>
    <n v="3.02823862829"/>
    <n v="0"/>
    <n v="0"/>
    <n v="0"/>
    <n v="0"/>
    <n v="0"/>
    <n v="0"/>
    <n v="3.4693836490500001"/>
    <n v="5.2866901712069989"/>
    <n v="8.756073820256999"/>
    <n v="35.024295281027996"/>
    <n v="0"/>
    <n v="0"/>
    <n v="0"/>
    <n v="0"/>
    <n v="0"/>
    <n v="0"/>
    <n v="0"/>
    <n v="0"/>
    <n v="0"/>
    <n v="0"/>
    <n v="0"/>
    <n v="0"/>
    <n v="4"/>
    <n v="1.76458008304"/>
    <n v="0"/>
    <n v="12.11295451316"/>
    <n v="0"/>
    <n v="0"/>
    <n v="0"/>
    <n v="0"/>
    <n v="0"/>
    <n v="0"/>
    <n v="13.8775345962"/>
    <n v="21.146760684827996"/>
    <n v="35.024295281027996"/>
  </r>
  <r>
    <s v="102"/>
    <s v="102068"/>
    <s v="MARTES"/>
    <s v="DIA"/>
    <s v="06:00 - 14:00"/>
    <s v="B5"/>
    <x v="3"/>
    <s v="Barrido Manual de Vías y Áreas Publicas"/>
    <n v="1"/>
    <n v="0"/>
    <n v="0"/>
    <n v="0"/>
    <n v="0.27579242638000001"/>
    <n v="0"/>
    <n v="0"/>
    <n v="0"/>
    <n v="0"/>
    <n v="0"/>
    <n v="0.27579242638000001"/>
    <n v="5.3195914425181989"/>
    <n v="5.5953838688981987"/>
    <n v="22.381535475592795"/>
    <n v="0"/>
    <n v="0"/>
    <n v="0"/>
    <n v="0"/>
    <n v="0"/>
    <n v="0"/>
    <n v="0"/>
    <n v="0"/>
    <n v="0"/>
    <n v="0"/>
    <n v="0"/>
    <n v="0"/>
    <n v="4"/>
    <n v="0"/>
    <n v="0"/>
    <n v="0"/>
    <n v="1.10316970552"/>
    <n v="0"/>
    <n v="0"/>
    <n v="0"/>
    <n v="0"/>
    <n v="0"/>
    <n v="1.10316970552"/>
    <n v="21.278365770072796"/>
    <n v="22.381535475592795"/>
  </r>
  <r>
    <s v="102"/>
    <s v="102069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7753319867290012"/>
    <n v="4.7753319867290012"/>
    <n v="19.101327946916005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101327946916005"/>
    <n v="19.101327946916005"/>
  </r>
  <r>
    <s v="102"/>
    <s v="102070"/>
    <s v="MARTES"/>
    <s v="DIA"/>
    <s v="06:00 - 14:00"/>
    <s v="B5"/>
    <x v="3"/>
    <s v="Barrido Manual de Vías y Áreas Publicas"/>
    <n v="1"/>
    <n v="1.5000163435"/>
    <n v="0"/>
    <n v="0"/>
    <n v="0"/>
    <n v="0"/>
    <n v="0"/>
    <n v="0"/>
    <n v="0"/>
    <n v="0"/>
    <n v="1.5000163435"/>
    <n v="4.7322991379612995"/>
    <n v="6.2323154814612991"/>
    <n v="24.929261925845196"/>
    <n v="0"/>
    <n v="0"/>
    <n v="0"/>
    <n v="0"/>
    <n v="0"/>
    <n v="0"/>
    <n v="0"/>
    <n v="0"/>
    <n v="0"/>
    <n v="0"/>
    <n v="0"/>
    <n v="0"/>
    <n v="4"/>
    <n v="6.0000653740000001"/>
    <n v="0"/>
    <n v="0"/>
    <n v="0"/>
    <n v="0"/>
    <n v="0"/>
    <n v="0"/>
    <n v="0"/>
    <n v="0"/>
    <n v="6.0000653740000001"/>
    <n v="18.929196551845198"/>
    <n v="24.929261925845196"/>
  </r>
  <r>
    <s v="102"/>
    <s v="102071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9390405509244006"/>
    <n v="4.9390405509244006"/>
    <n v="19.7561622036976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756162203697603"/>
    <n v="19.756162203697603"/>
  </r>
  <r>
    <s v="102"/>
    <s v="102072"/>
    <s v="MARTES"/>
    <s v="DIA"/>
    <s v="06:00 - 14:00"/>
    <s v="B5"/>
    <x v="3"/>
    <s v="Barrido Manual de Vías y Áreas Publicas"/>
    <n v="1"/>
    <n v="0.88585821846000001"/>
    <n v="0"/>
    <n v="0"/>
    <n v="0"/>
    <n v="0"/>
    <n v="0"/>
    <n v="0"/>
    <n v="0"/>
    <n v="0"/>
    <n v="0.88585821846000001"/>
    <n v="4.5627656722705003"/>
    <n v="5.4486238907305005"/>
    <n v="21.794495562922002"/>
    <n v="0"/>
    <n v="0"/>
    <n v="0"/>
    <n v="0"/>
    <n v="0"/>
    <n v="0"/>
    <n v="0"/>
    <n v="0"/>
    <n v="0"/>
    <n v="0"/>
    <n v="0"/>
    <n v="0"/>
    <n v="4"/>
    <n v="3.5434328738400001"/>
    <n v="0"/>
    <n v="0"/>
    <n v="0"/>
    <n v="0"/>
    <n v="0"/>
    <n v="0"/>
    <n v="0"/>
    <n v="0"/>
    <n v="3.5434328738400001"/>
    <n v="18.251062689082001"/>
    <n v="21.794495562922002"/>
  </r>
  <r>
    <s v="102"/>
    <s v="102073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8703563853320002"/>
    <n v="4.8703563853320002"/>
    <n v="19.481425541328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481425541328001"/>
    <n v="19.481425541328001"/>
  </r>
  <r>
    <s v="102"/>
    <s v="102074"/>
    <s v="MARTES"/>
    <s v="DIA"/>
    <s v="06:00 - 14:00"/>
    <s v="B5"/>
    <x v="3"/>
    <s v="Barrido Manual de Vías y Áreas Publicas"/>
    <n v="1"/>
    <n v="12.1593957938"/>
    <n v="0"/>
    <n v="0"/>
    <n v="0"/>
    <n v="0"/>
    <n v="0"/>
    <n v="0"/>
    <n v="0"/>
    <n v="0"/>
    <n v="12.1593957938"/>
    <n v="2.1560103774069996"/>
    <n v="14.315406171207"/>
    <n v="57.261624684828"/>
    <n v="0"/>
    <n v="0"/>
    <n v="0"/>
    <n v="0"/>
    <n v="0"/>
    <n v="0"/>
    <n v="0"/>
    <n v="0"/>
    <n v="0"/>
    <n v="0"/>
    <n v="0"/>
    <n v="0"/>
    <n v="4"/>
    <n v="48.6375831752"/>
    <n v="0"/>
    <n v="0"/>
    <n v="0"/>
    <n v="0"/>
    <n v="0"/>
    <n v="0"/>
    <n v="0"/>
    <n v="0"/>
    <n v="48.6375831752"/>
    <n v="8.6240415096279985"/>
    <n v="57.261624684828"/>
  </r>
  <r>
    <s v="102"/>
    <s v="102075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4522921169500007"/>
    <n v="4.4522921169500007"/>
    <n v="17.8091684678000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7.809168467800003"/>
    <n v="17.809168467800003"/>
  </r>
  <r>
    <s v="102"/>
    <s v="102076"/>
    <s v="MARTES"/>
    <s v="DIA"/>
    <s v="06:00 - 14:00"/>
    <s v="B5"/>
    <x v="3"/>
    <s v="Barrido Manual de Vías y Áreas Publicas"/>
    <n v="1"/>
    <n v="0"/>
    <n v="0"/>
    <n v="0"/>
    <n v="0.35310427707000003"/>
    <n v="0"/>
    <n v="0"/>
    <n v="0"/>
    <n v="0"/>
    <n v="0"/>
    <n v="0.35310427707000003"/>
    <n v="4.2415859031770005"/>
    <n v="4.5946901802470004"/>
    <n v="18.378760720988002"/>
    <n v="0"/>
    <n v="0"/>
    <n v="0"/>
    <n v="0"/>
    <n v="0"/>
    <n v="0"/>
    <n v="0"/>
    <n v="0"/>
    <n v="0"/>
    <n v="0"/>
    <n v="0"/>
    <n v="0"/>
    <n v="4"/>
    <n v="0"/>
    <n v="0"/>
    <n v="0"/>
    <n v="1.4124171082800001"/>
    <n v="0"/>
    <n v="0"/>
    <n v="0"/>
    <n v="0"/>
    <n v="0"/>
    <n v="1.4124171082800001"/>
    <n v="16.966343612708002"/>
    <n v="18.378760720988002"/>
  </r>
  <r>
    <s v="102"/>
    <s v="102077"/>
    <s v="MARTES"/>
    <s v="DIA"/>
    <s v="06:00 - 14:00"/>
    <s v="B6"/>
    <x v="0"/>
    <s v="Barrido Manual de Vías y Áreas Publicas"/>
    <n v="1"/>
    <n v="0"/>
    <n v="0"/>
    <n v="0"/>
    <n v="0.44966160627000001"/>
    <n v="0"/>
    <n v="0"/>
    <n v="0"/>
    <n v="0"/>
    <n v="0"/>
    <n v="0.44966160627000001"/>
    <n v="4.190782805056001"/>
    <n v="4.6404444113260013"/>
    <n v="18.561777645304005"/>
    <n v="0"/>
    <n v="0"/>
    <n v="0"/>
    <n v="0"/>
    <n v="0"/>
    <n v="0"/>
    <n v="0"/>
    <n v="0"/>
    <n v="0"/>
    <n v="0"/>
    <n v="0"/>
    <n v="0"/>
    <n v="4"/>
    <n v="0"/>
    <n v="0"/>
    <n v="0"/>
    <n v="1.7986464250800001"/>
    <n v="0"/>
    <n v="0"/>
    <n v="0"/>
    <n v="0"/>
    <n v="0"/>
    <n v="1.7986464250800001"/>
    <n v="16.763131220224004"/>
    <n v="18.561777645304005"/>
  </r>
  <r>
    <s v="102"/>
    <s v="102078"/>
    <s v="MARTES"/>
    <s v="DIA"/>
    <s v="06:00 - 14:00"/>
    <s v="B6"/>
    <x v="0"/>
    <s v="Barrido Manual de Vías y Áreas Publicas"/>
    <n v="1"/>
    <n v="1.6543508410000001"/>
    <n v="0"/>
    <n v="0"/>
    <n v="0"/>
    <n v="0"/>
    <n v="0"/>
    <n v="0"/>
    <n v="0"/>
    <n v="0"/>
    <n v="1.6543508410000001"/>
    <n v="4.1880109225201396"/>
    <n v="5.8423617635201399"/>
    <n v="23.36944705408056"/>
    <n v="0"/>
    <n v="0"/>
    <n v="0"/>
    <n v="0"/>
    <n v="0"/>
    <n v="0"/>
    <n v="0"/>
    <n v="0"/>
    <n v="0"/>
    <n v="0"/>
    <n v="0"/>
    <n v="0"/>
    <n v="4"/>
    <n v="6.6174033640000003"/>
    <n v="0"/>
    <n v="0"/>
    <n v="0"/>
    <n v="0"/>
    <n v="0"/>
    <n v="0"/>
    <n v="0"/>
    <n v="0"/>
    <n v="6.6174033640000003"/>
    <n v="16.752043690080558"/>
    <n v="23.36944705408056"/>
  </r>
  <r>
    <s v="102"/>
    <s v="102079"/>
    <s v="MARTES"/>
    <s v="DIA"/>
    <s v="06:00 - 14:00"/>
    <s v="B6"/>
    <x v="0"/>
    <s v="Barrido Manual de Vías y Áreas Publicas"/>
    <n v="1"/>
    <n v="5.8686120957999997"/>
    <n v="0"/>
    <n v="0"/>
    <n v="0"/>
    <n v="0"/>
    <n v="0"/>
    <n v="0"/>
    <n v="0"/>
    <n v="0"/>
    <n v="5.8686120957999997"/>
    <n v="4.7881665143300003"/>
    <n v="10.656778610130001"/>
    <n v="42.627114440520003"/>
    <n v="0"/>
    <n v="0"/>
    <n v="0"/>
    <n v="0"/>
    <n v="0"/>
    <n v="0"/>
    <n v="0"/>
    <n v="0"/>
    <n v="0"/>
    <n v="0"/>
    <n v="0"/>
    <n v="0"/>
    <n v="4"/>
    <n v="23.474448383199999"/>
    <n v="0"/>
    <n v="0"/>
    <n v="0"/>
    <n v="0"/>
    <n v="0"/>
    <n v="0"/>
    <n v="0"/>
    <n v="0"/>
    <n v="23.474448383199999"/>
    <n v="19.152666057320001"/>
    <n v="42.627114440520003"/>
  </r>
  <r>
    <s v="102"/>
    <s v="102080"/>
    <s v="MART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79954738368"/>
    <n v="3.679954738368"/>
    <n v="14.71981895347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719818953472"/>
    <n v="14.719818953472"/>
  </r>
  <r>
    <s v="102"/>
    <s v="102081"/>
    <s v="MART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7226452508399999"/>
    <n v="3.7226452508399999"/>
    <n v="14.89058100335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890581003359999"/>
    <n v="14.890581003359999"/>
  </r>
  <r>
    <s v="102"/>
    <s v="102082"/>
    <s v="MART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893365755189991"/>
    <n v="3.6893365755189991"/>
    <n v="14.75734630207599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757346302075996"/>
    <n v="14.757346302075996"/>
  </r>
  <r>
    <s v="102"/>
    <s v="102083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5.5821808598900002"/>
    <n v="5.5821808598900002"/>
    <n v="22.32872343956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2.328723439560001"/>
    <n v="22.328723439560001"/>
  </r>
  <r>
    <s v="102"/>
    <s v="102084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0140020562116998"/>
    <n v="4.0140020562116998"/>
    <n v="16.0560082248467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056008224846799"/>
    <n v="16.056008224846799"/>
  </r>
  <r>
    <s v="102"/>
    <s v="102085"/>
    <s v="MARTES"/>
    <s v="DIA"/>
    <s v="06:00 - 14:00"/>
    <s v="B7"/>
    <x v="1"/>
    <s v="Barrido Manual de Vías y Áreas Publicas"/>
    <n v="1"/>
    <n v="0.47550340830999999"/>
    <n v="0"/>
    <n v="0"/>
    <n v="0"/>
    <n v="4.6362043222000002"/>
    <n v="0"/>
    <n v="0"/>
    <n v="0"/>
    <n v="0"/>
    <n v="5.11170773051"/>
    <n v="3.1352374946169999"/>
    <n v="8.2469452251269999"/>
    <n v="32.987780900508"/>
    <n v="0"/>
    <n v="0"/>
    <n v="0"/>
    <n v="0"/>
    <n v="0"/>
    <n v="0"/>
    <n v="0"/>
    <n v="0"/>
    <n v="0"/>
    <n v="0"/>
    <n v="0"/>
    <n v="0"/>
    <n v="4"/>
    <n v="1.9020136332399999"/>
    <n v="0"/>
    <n v="0"/>
    <n v="0"/>
    <n v="18.544817288800001"/>
    <n v="0"/>
    <n v="0"/>
    <n v="0"/>
    <n v="0"/>
    <n v="20.44683092204"/>
    <n v="12.540949978467999"/>
    <n v="32.987780900508"/>
  </r>
  <r>
    <s v="103"/>
    <s v="103035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0066718722088002"/>
    <n v="4.0066718722088002"/>
    <n v="20.033359361043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0.033359361043999"/>
    <n v="20.033359361043999"/>
  </r>
  <r>
    <s v="103"/>
    <s v="103036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5.5265090430258006"/>
    <n v="5.5265090430258006"/>
    <n v="27.632545215129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7.632545215129003"/>
    <n v="27.632545215129003"/>
  </r>
  <r>
    <s v="103"/>
    <s v="103037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1803248300996003"/>
    <n v="4.1803248300996003"/>
    <n v="20.901624150498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0.901624150498002"/>
    <n v="20.901624150498002"/>
  </r>
  <r>
    <s v="103"/>
    <s v="103038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6560947989400003"/>
    <n v="3.6560947989400003"/>
    <n v="18.280473994700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280473994700003"/>
    <n v="18.280473994700003"/>
  </r>
  <r>
    <s v="103"/>
    <s v="103039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7622917786479997"/>
    <n v="2.7622917786479997"/>
    <n v="13.8114588932399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3.811458893239998"/>
    <n v="13.811458893239998"/>
  </r>
  <r>
    <s v="103"/>
    <s v="103041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4022189491860004"/>
    <n v="4.4022189491860004"/>
    <n v="22.011094745930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011094745930002"/>
    <n v="22.011094745930002"/>
  </r>
  <r>
    <s v="103"/>
    <s v="103042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6.1148091132660003"/>
    <n v="6.1148091132660003"/>
    <n v="30.5740455663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30.57404556633"/>
    <n v="30.57404556633"/>
  </r>
  <r>
    <s v="103"/>
    <s v="103043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3356915705470005"/>
    <n v="4.3356915705470005"/>
    <n v="21.678457852735001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1.678457852735001"/>
    <n v="21.678457852735001"/>
  </r>
  <r>
    <s v="103"/>
    <s v="103044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5460917870136002"/>
    <n v="3.5460917870136002"/>
    <n v="17.73045893506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730458935068"/>
    <n v="17.730458935068"/>
  </r>
  <r>
    <s v="103"/>
    <s v="103045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2621211018020002"/>
    <n v="3.2621211018020002"/>
    <n v="16.310605509010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6.310605509010003"/>
    <n v="16.310605509010003"/>
  </r>
  <r>
    <s v="103"/>
    <s v="103053"/>
    <s v="MIERCOLES"/>
    <s v="DIA"/>
    <s v="06:00 - 14:00"/>
    <s v="B8"/>
    <x v="2"/>
    <s v="Barrido Manual de Vías y Áreas Publicas"/>
    <n v="1"/>
    <n v="0"/>
    <n v="0"/>
    <n v="0"/>
    <n v="0.70423920605699997"/>
    <n v="24.042283290729998"/>
    <n v="0"/>
    <n v="0"/>
    <n v="6.658874482529999"/>
    <n v="0"/>
    <n v="31.405396979316997"/>
    <n v="5.6237832061409998"/>
    <n v="37.029180185457996"/>
    <n v="185.14590092728997"/>
    <n v="0"/>
    <n v="0"/>
    <n v="0"/>
    <n v="0"/>
    <n v="0"/>
    <n v="0"/>
    <n v="0"/>
    <n v="0"/>
    <n v="0"/>
    <n v="0"/>
    <n v="0"/>
    <n v="0"/>
    <n v="5"/>
    <n v="0"/>
    <n v="0"/>
    <n v="0"/>
    <n v="3.5211960302850001"/>
    <n v="120.21141645364999"/>
    <n v="0"/>
    <n v="0"/>
    <n v="33.294372412649992"/>
    <n v="0"/>
    <n v="157.02698489658499"/>
    <n v="28.118916030704998"/>
    <n v="185.14590092729"/>
  </r>
  <r>
    <s v="103"/>
    <s v="103054"/>
    <s v="MIERCOLES"/>
    <s v="DIA"/>
    <s v="06:00 - 14:00"/>
    <s v="B8"/>
    <x v="2"/>
    <s v="Barrido Manual de Vías y Áreas Publicas"/>
    <n v="1"/>
    <n v="0"/>
    <n v="0"/>
    <n v="0"/>
    <n v="0"/>
    <n v="4.0879870081499998"/>
    <n v="0"/>
    <n v="0"/>
    <n v="7.8388136201999998"/>
    <n v="0"/>
    <n v="11.92680062835"/>
    <n v="3.4254975476570002"/>
    <n v="15.352298176007"/>
    <n v="76.761490880034998"/>
    <n v="0"/>
    <n v="0"/>
    <n v="0"/>
    <n v="0"/>
    <n v="0"/>
    <n v="0"/>
    <n v="0"/>
    <n v="0"/>
    <n v="0"/>
    <n v="0"/>
    <n v="0"/>
    <n v="0"/>
    <n v="5"/>
    <n v="0"/>
    <n v="0"/>
    <n v="0"/>
    <n v="0"/>
    <n v="20.439935040750001"/>
    <n v="0"/>
    <n v="0"/>
    <n v="39.194068100999999"/>
    <n v="0"/>
    <n v="59.63400314175"/>
    <n v="17.127487738285001"/>
    <n v="76.761490880034998"/>
  </r>
  <r>
    <s v="103"/>
    <s v="103055"/>
    <s v="MIERCOLES"/>
    <s v="DIA"/>
    <s v="06:00 - 14:00"/>
    <s v="B5"/>
    <x v="3"/>
    <s v="Barrido Manual de Vías y Áreas Publicas"/>
    <n v="1"/>
    <n v="1.4766953248000001"/>
    <n v="0"/>
    <n v="0"/>
    <n v="0"/>
    <n v="0"/>
    <n v="0"/>
    <n v="0"/>
    <n v="0"/>
    <n v="0"/>
    <n v="1.4766953248000001"/>
    <n v="4.5152063789861998"/>
    <n v="5.9919017037861995"/>
    <n v="29.959508518930996"/>
    <n v="0"/>
    <n v="0"/>
    <n v="0"/>
    <n v="0"/>
    <n v="0"/>
    <n v="0"/>
    <n v="0"/>
    <n v="0"/>
    <n v="0"/>
    <n v="0"/>
    <n v="0"/>
    <n v="0"/>
    <n v="5"/>
    <n v="7.383476624"/>
    <n v="0"/>
    <n v="0"/>
    <n v="0"/>
    <n v="0"/>
    <n v="0"/>
    <n v="0"/>
    <n v="0"/>
    <n v="0"/>
    <n v="7.383476624"/>
    <n v="22.576031894930999"/>
    <n v="29.959508518930999"/>
  </r>
  <r>
    <s v="103"/>
    <s v="103056"/>
    <s v="MIERCOLES"/>
    <s v="DIA"/>
    <s v="06:00 - 14:00"/>
    <s v="B5"/>
    <x v="3"/>
    <s v="Barrido Manual de Vías y Áreas Publicas"/>
    <n v="1"/>
    <n v="0"/>
    <n v="0"/>
    <n v="0"/>
    <n v="0"/>
    <n v="0"/>
    <n v="0"/>
    <n v="0.76220380922999997"/>
    <n v="0"/>
    <n v="0"/>
    <n v="0.76220380922999997"/>
    <n v="4.884132723043999"/>
    <n v="5.6463365322739989"/>
    <n v="28.23168266136999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3.8110190461499998"/>
    <n v="0"/>
    <n v="0"/>
    <n v="3.8110190461499998"/>
    <n v="24.420663615219993"/>
    <n v="28.231682661369994"/>
  </r>
  <r>
    <s v="103"/>
    <s v="103057"/>
    <s v="MIERCOLES"/>
    <s v="DIA"/>
    <s v="06:00 - 14:00"/>
    <s v="B5"/>
    <x v="3"/>
    <s v="Barrido Manual de Vías y Áreas Publicas"/>
    <n v="1"/>
    <n v="19.530829627999999"/>
    <n v="0"/>
    <n v="0"/>
    <n v="0"/>
    <n v="0"/>
    <n v="0"/>
    <n v="0"/>
    <n v="0"/>
    <n v="0"/>
    <n v="19.530829627999999"/>
    <n v="1.6399536175888358"/>
    <n v="21.170783245588837"/>
    <n v="105.85391622794418"/>
    <n v="0"/>
    <n v="0"/>
    <n v="0"/>
    <n v="0"/>
    <n v="0"/>
    <n v="0"/>
    <n v="0"/>
    <n v="0"/>
    <n v="0"/>
    <n v="0"/>
    <n v="0"/>
    <n v="0"/>
    <n v="5"/>
    <n v="97.65414813999999"/>
    <n v="0"/>
    <n v="0"/>
    <n v="0"/>
    <n v="0"/>
    <n v="0"/>
    <n v="0"/>
    <n v="0"/>
    <n v="0"/>
    <n v="97.65414813999999"/>
    <n v="8.1997680879441788"/>
    <n v="105.85391622794417"/>
  </r>
  <r>
    <s v="103"/>
    <s v="103058"/>
    <s v="MIERCOLES"/>
    <s v="DIA"/>
    <s v="06:00 - 14:00"/>
    <s v="B5"/>
    <x v="3"/>
    <s v="Barrido Manual de Vías y Áreas Publicas"/>
    <n v="1"/>
    <n v="2.5313686239000002"/>
    <n v="0"/>
    <n v="0"/>
    <n v="0"/>
    <n v="0"/>
    <n v="0"/>
    <n v="0"/>
    <n v="0"/>
    <n v="0"/>
    <n v="2.5313686239000002"/>
    <n v="5.8014927107615009"/>
    <n v="8.3328613346615015"/>
    <n v="41.664306673307507"/>
    <n v="0"/>
    <n v="0"/>
    <n v="0"/>
    <n v="0"/>
    <n v="0"/>
    <n v="0"/>
    <n v="0"/>
    <n v="0"/>
    <n v="0"/>
    <n v="0"/>
    <n v="0"/>
    <n v="0"/>
    <n v="5"/>
    <n v="12.656843119500001"/>
    <n v="0"/>
    <n v="0"/>
    <n v="0"/>
    <n v="0"/>
    <n v="0"/>
    <n v="0"/>
    <n v="0"/>
    <n v="0"/>
    <n v="12.656843119500001"/>
    <n v="29.007463553807504"/>
    <n v="41.664306673307507"/>
  </r>
  <r>
    <s v="103"/>
    <s v="103059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9.0848326497440972"/>
    <n v="9.0848326497440972"/>
    <n v="45.4241632487204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45.42416324872049"/>
    <n v="45.42416324872049"/>
  </r>
  <r>
    <s v="103"/>
    <s v="103060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29001747582"/>
    <n v="5.29001747582"/>
    <n v="26.450087379100001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6.450087379100001"/>
    <n v="26.450087379100001"/>
  </r>
  <r>
    <s v="103"/>
    <s v="103061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7.405152589165402"/>
    <n v="7.405152589165402"/>
    <n v="37.02576294582701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37.025762945827012"/>
    <n v="37.025762945827012"/>
  </r>
  <r>
    <s v="103"/>
    <s v="103062"/>
    <s v="MIERCOLES"/>
    <s v="DIA"/>
    <s v="06:00 - 14:00"/>
    <s v="B5"/>
    <x v="3"/>
    <s v="Barrido Manual de Vías y Áreas Publicas"/>
    <n v="1"/>
    <n v="10.002283578"/>
    <n v="0"/>
    <n v="0"/>
    <n v="0"/>
    <n v="0"/>
    <n v="0"/>
    <n v="0"/>
    <n v="0"/>
    <n v="0"/>
    <n v="10.002283578"/>
    <n v="3.2622216566388"/>
    <n v="13.264505234638801"/>
    <n v="66.322526173194007"/>
    <n v="0"/>
    <n v="0"/>
    <n v="0"/>
    <n v="0"/>
    <n v="0"/>
    <n v="0"/>
    <n v="0"/>
    <n v="0"/>
    <n v="0"/>
    <n v="0"/>
    <n v="0"/>
    <n v="0"/>
    <n v="5"/>
    <n v="50.011417890000004"/>
    <n v="0"/>
    <n v="0"/>
    <n v="0"/>
    <n v="0"/>
    <n v="0"/>
    <n v="0"/>
    <n v="0"/>
    <n v="0"/>
    <n v="50.011417890000004"/>
    <n v="16.311108283193999"/>
    <n v="66.322526173194007"/>
  </r>
  <r>
    <s v="103"/>
    <s v="103063"/>
    <s v="MIERCOLES"/>
    <s v="DIA"/>
    <s v="06:00 - 14:00"/>
    <s v="B5"/>
    <x v="3"/>
    <s v="Barrido Manual de Vías y Áreas Publicas"/>
    <n v="1"/>
    <n v="0"/>
    <n v="0"/>
    <n v="0"/>
    <n v="0.58798894633999998"/>
    <n v="0"/>
    <n v="0"/>
    <n v="0"/>
    <n v="0"/>
    <n v="0"/>
    <n v="0.58798894633999998"/>
    <n v="3.8469660078177013"/>
    <n v="4.4349549541577016"/>
    <n v="22.17477477078851"/>
    <n v="0"/>
    <n v="0"/>
    <n v="0"/>
    <n v="0"/>
    <n v="0"/>
    <n v="0"/>
    <n v="0"/>
    <n v="0"/>
    <n v="0"/>
    <n v="0"/>
    <n v="0"/>
    <n v="0"/>
    <n v="5"/>
    <n v="0"/>
    <n v="0"/>
    <n v="0"/>
    <n v="2.9399447316999998"/>
    <n v="0"/>
    <n v="0"/>
    <n v="0"/>
    <n v="0"/>
    <n v="0"/>
    <n v="2.9399447316999998"/>
    <n v="19.234830039088507"/>
    <n v="22.174774770788506"/>
  </r>
  <r>
    <s v="103"/>
    <s v="103064"/>
    <s v="MIERCOLES"/>
    <s v="DIA"/>
    <s v="06:00 - 14:00"/>
    <s v="B5"/>
    <x v="3"/>
    <s v="Barrido Manual de Vías y Áreas Publicas"/>
    <n v="1"/>
    <n v="0.92290453267000006"/>
    <n v="0"/>
    <n v="0"/>
    <n v="0"/>
    <n v="0"/>
    <n v="0"/>
    <n v="0.92290149655999998"/>
    <n v="0"/>
    <n v="0"/>
    <n v="1.84580602923"/>
    <n v="3.3035034137370003"/>
    <n v="5.1493094429670005"/>
    <n v="25.746547214835005"/>
    <n v="0"/>
    <n v="0"/>
    <n v="0"/>
    <n v="0"/>
    <n v="0"/>
    <n v="0"/>
    <n v="0"/>
    <n v="0"/>
    <n v="0"/>
    <n v="0"/>
    <n v="0"/>
    <n v="0"/>
    <n v="5"/>
    <n v="4.6145226633499998"/>
    <n v="0"/>
    <n v="0"/>
    <n v="0"/>
    <n v="0"/>
    <n v="0"/>
    <n v="4.6145074827999997"/>
    <n v="0"/>
    <n v="0"/>
    <n v="9.2290301461500004"/>
    <n v="16.517517068685002"/>
    <n v="25.746547214835005"/>
  </r>
  <r>
    <s v="103"/>
    <s v="103065"/>
    <s v="MIERCOLES"/>
    <s v="DIA"/>
    <s v="06:00 - 14:00"/>
    <s v="B5"/>
    <x v="3"/>
    <s v="Barrido Manual de Vías y Áreas Publicas"/>
    <n v="1"/>
    <n v="0.57656544585000002"/>
    <n v="0"/>
    <n v="6.2194695830000004"/>
    <n v="0"/>
    <n v="0"/>
    <n v="0"/>
    <n v="1.3628482365000001"/>
    <n v="0"/>
    <n v="0"/>
    <n v="8.158883265350001"/>
    <n v="2.3631775818230003"/>
    <n v="10.522060847173002"/>
    <n v="52.610304235865009"/>
    <n v="0"/>
    <n v="0"/>
    <n v="0"/>
    <n v="0"/>
    <n v="0"/>
    <n v="0"/>
    <n v="0"/>
    <n v="0"/>
    <n v="0"/>
    <n v="0"/>
    <n v="0"/>
    <n v="0"/>
    <n v="5"/>
    <n v="2.8828272292500001"/>
    <n v="0"/>
    <n v="31.097347915"/>
    <n v="0"/>
    <n v="0"/>
    <n v="0"/>
    <n v="6.8142411825"/>
    <n v="0"/>
    <n v="0"/>
    <n v="40.794416326750003"/>
    <n v="11.815887909115002"/>
    <n v="52.610304235865001"/>
  </r>
  <r>
    <s v="103"/>
    <s v="103066"/>
    <s v="MIERCOLES"/>
    <s v="DIA"/>
    <s v="06:00 - 14:00"/>
    <s v="B5"/>
    <x v="3"/>
    <s v="Barrido Manual de Vías y Áreas Publicas"/>
    <n v="1"/>
    <n v="11.157833791800002"/>
    <n v="0"/>
    <n v="0"/>
    <n v="0"/>
    <n v="0"/>
    <n v="0"/>
    <n v="0"/>
    <n v="0"/>
    <n v="0"/>
    <n v="11.157833791800002"/>
    <n v="1.9860154902420002"/>
    <n v="13.143849282042002"/>
    <n v="65.719246410210005"/>
    <n v="0"/>
    <n v="0"/>
    <n v="0"/>
    <n v="0"/>
    <n v="0"/>
    <n v="0"/>
    <n v="0"/>
    <n v="0"/>
    <n v="0"/>
    <n v="0"/>
    <n v="0"/>
    <n v="0"/>
    <n v="5"/>
    <n v="55.789168959000008"/>
    <n v="0"/>
    <n v="0"/>
    <n v="0"/>
    <n v="0"/>
    <n v="0"/>
    <n v="0"/>
    <n v="0"/>
    <n v="0"/>
    <n v="55.789168959000008"/>
    <n v="9.9300774512100016"/>
    <n v="65.719246410210005"/>
  </r>
  <r>
    <s v="103"/>
    <s v="103067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5552108987760001"/>
    <n v="4.5552108987760001"/>
    <n v="22.7760544938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77605449388"/>
    <n v="22.77605449388"/>
  </r>
  <r>
    <s v="103"/>
    <s v="103068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3.6884197641570005"/>
    <n v="3.6884197641570005"/>
    <n v="18.442098820785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442098820785002"/>
    <n v="18.442098820785002"/>
  </r>
  <r>
    <s v="103"/>
    <s v="103069"/>
    <s v="MIERCOLES"/>
    <s v="DIA"/>
    <s v="06:00 - 14:00"/>
    <s v="B5"/>
    <x v="3"/>
    <s v="Barrido Manual de Vías y Áreas Publicas"/>
    <n v="1"/>
    <n v="4.6590469526000007"/>
    <n v="0"/>
    <n v="0"/>
    <n v="9.7720689350000001E-2"/>
    <n v="0"/>
    <n v="0"/>
    <n v="0"/>
    <n v="0"/>
    <n v="0"/>
    <n v="4.7567676419500007"/>
    <n v="3.7781943807499996"/>
    <n v="8.5349620227000003"/>
    <n v="42.674810113500001"/>
    <n v="0"/>
    <n v="0"/>
    <n v="0"/>
    <n v="0"/>
    <n v="0"/>
    <n v="0"/>
    <n v="0"/>
    <n v="0"/>
    <n v="0"/>
    <n v="0"/>
    <n v="0"/>
    <n v="0"/>
    <n v="5"/>
    <n v="23.295234763000003"/>
    <n v="0"/>
    <n v="0"/>
    <n v="0.48860344675"/>
    <n v="0"/>
    <n v="0"/>
    <n v="0"/>
    <n v="0"/>
    <n v="0"/>
    <n v="23.783838209750002"/>
    <n v="18.89097190375"/>
    <n v="42.674810113500001"/>
  </r>
  <r>
    <s v="103"/>
    <s v="103070"/>
    <s v="MIERCOL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882983554379996"/>
    <n v="3.6882983554379996"/>
    <n v="18.441491777189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441491777189999"/>
    <n v="18.441491777189999"/>
  </r>
  <r>
    <s v="103"/>
    <s v="103071"/>
    <s v="MIERCOL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7992005829959994"/>
    <n v="3.7992005829959994"/>
    <n v="18.996002914979996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996002914979996"/>
    <n v="18.996002914979996"/>
  </r>
  <r>
    <s v="103"/>
    <s v="103072"/>
    <s v="MIERCOLES"/>
    <s v="DIA"/>
    <s v="06:00 - 14:00"/>
    <s v="B7"/>
    <x v="1"/>
    <s v="Barrido Manual de Vías y Áreas Publicas"/>
    <n v="1"/>
    <n v="0"/>
    <n v="0"/>
    <n v="0"/>
    <n v="0"/>
    <n v="4.6856113013299998"/>
    <n v="0"/>
    <n v="0"/>
    <n v="0"/>
    <n v="0"/>
    <n v="4.6856113013299998"/>
    <n v="2.4215233794100004"/>
    <n v="7.1071346807399998"/>
    <n v="35.535673403700002"/>
    <n v="0"/>
    <n v="0"/>
    <n v="0"/>
    <n v="0"/>
    <n v="0"/>
    <n v="0"/>
    <n v="0"/>
    <n v="0"/>
    <n v="0"/>
    <n v="0"/>
    <n v="0"/>
    <n v="0"/>
    <n v="5"/>
    <n v="0"/>
    <n v="0"/>
    <n v="0"/>
    <n v="0"/>
    <n v="23.428056506649998"/>
    <n v="0"/>
    <n v="0"/>
    <n v="0"/>
    <n v="0"/>
    <n v="23.428056506649998"/>
    <n v="12.107616897050002"/>
    <n v="35.535673403700002"/>
  </r>
  <r>
    <s v="103"/>
    <s v="103073"/>
    <s v="MIERCOLES"/>
    <s v="DIA"/>
    <s v="06:00 - 14:00"/>
    <s v="B7"/>
    <x v="1"/>
    <s v="Barrido Manual de Vías y Áreas Publicas"/>
    <n v="1"/>
    <n v="0"/>
    <n v="0"/>
    <n v="0"/>
    <n v="0"/>
    <n v="0.32774048005"/>
    <n v="0"/>
    <n v="0"/>
    <n v="0"/>
    <n v="0"/>
    <n v="0.32774048005"/>
    <n v="2.6225393715839997"/>
    <n v="2.9502798516339999"/>
    <n v="14.75139925817"/>
    <n v="0"/>
    <n v="0"/>
    <n v="0"/>
    <n v="0"/>
    <n v="0"/>
    <n v="0"/>
    <n v="0"/>
    <n v="0"/>
    <n v="0"/>
    <n v="0"/>
    <n v="0"/>
    <n v="0"/>
    <n v="5"/>
    <n v="0"/>
    <n v="0"/>
    <n v="0"/>
    <n v="0"/>
    <n v="1.6387024002500001"/>
    <n v="0"/>
    <n v="0"/>
    <n v="0"/>
    <n v="0"/>
    <n v="1.6387024002500001"/>
    <n v="13.11269685792"/>
    <n v="14.75139925817"/>
  </r>
  <r>
    <s v="104"/>
    <s v="104036"/>
    <s v="JUEV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8288086319868997"/>
    <n v="3.8288086319868997"/>
    <n v="19.1440431599344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144043159934498"/>
    <n v="19.144043159934498"/>
  </r>
  <r>
    <s v="104"/>
    <s v="104037"/>
    <s v="JUEV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6581796048390007"/>
    <n v="3.6581796048390007"/>
    <n v="18.290898024195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290898024195002"/>
    <n v="18.290898024195002"/>
  </r>
  <r>
    <s v="104"/>
    <s v="104038"/>
    <s v="JUEV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3049778758099988"/>
    <n v="4.3049778758099988"/>
    <n v="21.524889379049995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1.524889379049995"/>
    <n v="21.524889379049995"/>
  </r>
  <r>
    <s v="104"/>
    <s v="104039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863509049613"/>
    <n v="3.863509049613"/>
    <n v="19.317545248064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317545248064999"/>
    <n v="19.317545248064999"/>
  </r>
  <r>
    <s v="104"/>
    <s v="104040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023076171789999"/>
    <n v="3.4023076171789999"/>
    <n v="17.0115380858949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011538085894998"/>
    <n v="17.011538085894998"/>
  </r>
  <r>
    <s v="104"/>
    <s v="104041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3490934643289005"/>
    <n v="4.3490934643289005"/>
    <n v="21.74546732164450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1.745467321644504"/>
    <n v="21.745467321644504"/>
  </r>
  <r>
    <s v="104"/>
    <s v="104042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5405939045125168"/>
    <n v="4.5405939045125168"/>
    <n v="22.70296952256258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702969522562583"/>
    <n v="22.702969522562583"/>
  </r>
  <r>
    <s v="104"/>
    <s v="104043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0867993625349999"/>
    <n v="3.0867993625349999"/>
    <n v="15.433996812675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5.433996812675"/>
    <n v="15.433996812675"/>
  </r>
  <r>
    <s v="104"/>
    <s v="104056"/>
    <s v="JUEVES"/>
    <s v="DIA"/>
    <s v="06:00 - 14:00"/>
    <s v="B8"/>
    <x v="2"/>
    <s v="Barrido Manual de Vías y Áreas Publicas"/>
    <n v="1"/>
    <n v="0"/>
    <n v="0"/>
    <n v="0"/>
    <n v="1.0363264033899999"/>
    <n v="2.4926865273600001"/>
    <n v="0"/>
    <n v="0"/>
    <n v="0"/>
    <n v="0"/>
    <n v="3.52901293075"/>
    <n v="4.7714531812765006"/>
    <n v="8.3004661120265002"/>
    <n v="41.502330560132499"/>
    <n v="0"/>
    <n v="0"/>
    <n v="0"/>
    <n v="0"/>
    <n v="0"/>
    <n v="0"/>
    <n v="0"/>
    <n v="0"/>
    <n v="0"/>
    <n v="0"/>
    <n v="0"/>
    <n v="0"/>
    <n v="5"/>
    <n v="0"/>
    <n v="0"/>
    <n v="0"/>
    <n v="5.1816320169499992"/>
    <n v="12.4634326368"/>
    <n v="0"/>
    <n v="0"/>
    <n v="0"/>
    <n v="0"/>
    <n v="17.645064653750001"/>
    <n v="23.857265906382501"/>
    <n v="41.502330560132506"/>
  </r>
  <r>
    <s v="104"/>
    <s v="104057"/>
    <s v="JUEVES"/>
    <s v="DIA"/>
    <s v="06:00 - 14:00"/>
    <s v="B8"/>
    <x v="2"/>
    <s v="Barrido Manual de Vías y Áreas Publicas"/>
    <n v="1"/>
    <n v="0"/>
    <n v="0"/>
    <n v="0"/>
    <n v="2.7563818650399998"/>
    <n v="0"/>
    <n v="0"/>
    <n v="0"/>
    <n v="0"/>
    <n v="0"/>
    <n v="2.7563818650399998"/>
    <n v="3.1076339718700003"/>
    <n v="5.8640158369100002"/>
    <n v="29.32007918455"/>
    <n v="0"/>
    <n v="0"/>
    <n v="0"/>
    <n v="0"/>
    <n v="0"/>
    <n v="0"/>
    <n v="0"/>
    <n v="0"/>
    <n v="0"/>
    <n v="0"/>
    <n v="0"/>
    <n v="0"/>
    <n v="5"/>
    <n v="0"/>
    <n v="0"/>
    <n v="0"/>
    <n v="13.781909325199999"/>
    <n v="0"/>
    <n v="0"/>
    <n v="0"/>
    <n v="0"/>
    <n v="0"/>
    <n v="13.781909325199999"/>
    <n v="15.538169859350003"/>
    <n v="29.320079184550004"/>
  </r>
  <r>
    <s v="104"/>
    <s v="104058"/>
    <s v="JUEVES"/>
    <s v="DIA"/>
    <s v="06:00 - 14:00"/>
    <s v="B6"/>
    <x v="0"/>
    <s v="Barrido Manual de Vías y Áreas Publicas"/>
    <n v="1"/>
    <n v="0"/>
    <n v="0"/>
    <n v="0"/>
    <n v="2.4850320218130002"/>
    <n v="0"/>
    <n v="0"/>
    <n v="0"/>
    <n v="0"/>
    <n v="0"/>
    <n v="2.4850320218130002"/>
    <n v="3.7064140161500005"/>
    <n v="6.1914460379630007"/>
    <n v="30.957230189815004"/>
    <n v="0"/>
    <n v="0"/>
    <n v="0"/>
    <n v="0"/>
    <n v="0"/>
    <n v="0"/>
    <n v="0"/>
    <n v="0"/>
    <n v="0"/>
    <n v="0"/>
    <n v="0"/>
    <n v="0"/>
    <n v="5"/>
    <n v="0"/>
    <n v="0"/>
    <n v="0"/>
    <n v="12.425160109065001"/>
    <n v="0"/>
    <n v="0"/>
    <n v="0"/>
    <n v="0"/>
    <n v="0"/>
    <n v="12.425160109065001"/>
    <n v="18.532070080750003"/>
    <n v="30.957230189815004"/>
  </r>
  <r>
    <s v="104"/>
    <s v="104059"/>
    <s v="JUEV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986140913049959"/>
    <n v="5.986140913049959"/>
    <n v="29.93070456524979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9.930704565249794"/>
    <n v="29.930704565249794"/>
  </r>
  <r>
    <s v="104"/>
    <s v="104060"/>
    <s v="JUEVES"/>
    <s v="DIA"/>
    <s v="06:00 - 14:00"/>
    <s v="B5"/>
    <x v="3"/>
    <s v="Barrido Manual de Vías y Áreas Publicas"/>
    <n v="1"/>
    <n v="2.3809517404"/>
    <n v="0"/>
    <n v="0"/>
    <n v="0"/>
    <n v="0"/>
    <n v="0"/>
    <n v="0"/>
    <n v="0"/>
    <n v="0"/>
    <n v="2.3809517404"/>
    <n v="5.7188745572590003"/>
    <n v="8.0998262976589999"/>
    <n v="40.499131488294999"/>
    <n v="0"/>
    <n v="0"/>
    <n v="0"/>
    <n v="0"/>
    <n v="0"/>
    <n v="0"/>
    <n v="0"/>
    <n v="0"/>
    <n v="0"/>
    <n v="0"/>
    <n v="0"/>
    <n v="0"/>
    <n v="5"/>
    <n v="11.904758702000001"/>
    <n v="0"/>
    <n v="0"/>
    <n v="0"/>
    <n v="0"/>
    <n v="0"/>
    <n v="0"/>
    <n v="0"/>
    <n v="0"/>
    <n v="11.904758702000001"/>
    <n v="28.594372786295001"/>
    <n v="40.499131488294999"/>
  </r>
  <r>
    <s v="104"/>
    <s v="104061"/>
    <s v="JUEVES"/>
    <s v="DIA"/>
    <s v="06:00 - 14:00"/>
    <s v="B5"/>
    <x v="3"/>
    <s v="Barrido Manual de Vías y Áreas Publicas"/>
    <n v="1"/>
    <n v="0"/>
    <n v="0"/>
    <n v="23.113602603"/>
    <n v="0"/>
    <n v="0"/>
    <n v="0"/>
    <n v="0"/>
    <n v="0"/>
    <n v="0"/>
    <n v="23.113602603"/>
    <n v="0"/>
    <n v="23.113602603"/>
    <n v="115.56801301500001"/>
    <n v="0"/>
    <n v="0"/>
    <n v="0"/>
    <n v="0"/>
    <n v="0"/>
    <n v="0"/>
    <n v="0"/>
    <n v="0"/>
    <n v="0"/>
    <n v="0"/>
    <n v="0"/>
    <n v="0"/>
    <n v="5"/>
    <n v="0"/>
    <n v="0"/>
    <n v="115.56801301500001"/>
    <n v="0"/>
    <n v="0"/>
    <n v="0"/>
    <n v="0"/>
    <n v="0"/>
    <n v="0"/>
    <n v="115.56801301500001"/>
    <n v="0"/>
    <n v="115.56801301500001"/>
  </r>
  <r>
    <s v="104"/>
    <s v="104062"/>
    <s v="JUEVES"/>
    <s v="DIA"/>
    <s v="06:00 - 14:00"/>
    <s v="B5"/>
    <x v="3"/>
    <s v="Barrido Manual de Vías y Áreas Publicas"/>
    <n v="1"/>
    <n v="3.7564575152000002"/>
    <n v="0"/>
    <n v="0"/>
    <n v="0"/>
    <n v="0"/>
    <n v="0"/>
    <n v="0"/>
    <n v="0"/>
    <n v="0"/>
    <n v="3.7564575152000002"/>
    <n v="3.8681010436089998"/>
    <n v="7.6245585588089995"/>
    <n v="38.122792794044997"/>
    <n v="0"/>
    <n v="0"/>
    <n v="0"/>
    <n v="0"/>
    <n v="0"/>
    <n v="0"/>
    <n v="0"/>
    <n v="0"/>
    <n v="0"/>
    <n v="0"/>
    <n v="0"/>
    <n v="0"/>
    <n v="5"/>
    <n v="18.782287576000002"/>
    <n v="0"/>
    <n v="0"/>
    <n v="0"/>
    <n v="0"/>
    <n v="0"/>
    <n v="0"/>
    <n v="0"/>
    <n v="0"/>
    <n v="18.782287576000002"/>
    <n v="19.340505218044999"/>
    <n v="38.122792794044997"/>
  </r>
  <r>
    <s v="104"/>
    <s v="104063"/>
    <s v="JUEVES"/>
    <s v="DIA"/>
    <s v="06:00 - 14:00"/>
    <s v="B5"/>
    <x v="3"/>
    <s v="Barrido Manual de Vías y Áreas Publicas"/>
    <n v="1"/>
    <n v="6.4871840405999999"/>
    <n v="0"/>
    <n v="0"/>
    <n v="0"/>
    <n v="0"/>
    <n v="0"/>
    <n v="0"/>
    <n v="0"/>
    <n v="0"/>
    <n v="6.4871840405999999"/>
    <n v="3.663244860420201"/>
    <n v="10.1504289010202"/>
    <n v="50.752144505101001"/>
    <n v="0"/>
    <n v="0"/>
    <n v="0"/>
    <n v="0"/>
    <n v="0"/>
    <n v="0"/>
    <n v="0"/>
    <n v="0"/>
    <n v="0"/>
    <n v="0"/>
    <n v="0"/>
    <n v="0"/>
    <n v="5"/>
    <n v="32.435920203000002"/>
    <n v="0"/>
    <n v="0"/>
    <n v="0"/>
    <n v="0"/>
    <n v="0"/>
    <n v="0"/>
    <n v="0"/>
    <n v="0"/>
    <n v="32.435920203000002"/>
    <n v="18.316224302101006"/>
    <n v="50.752144505101008"/>
  </r>
  <r>
    <s v="104"/>
    <s v="104064"/>
    <s v="JUEVES"/>
    <s v="DIA"/>
    <s v="06:00 - 14:00"/>
    <s v="B5"/>
    <x v="3"/>
    <s v="Barrido Manual de Vías y Áreas Publicas"/>
    <n v="1"/>
    <n v="6.4018002775999996"/>
    <n v="0"/>
    <n v="0"/>
    <n v="0"/>
    <n v="0"/>
    <n v="0"/>
    <n v="0"/>
    <n v="0"/>
    <n v="0"/>
    <n v="6.4018002775999996"/>
    <n v="3.4058716801520004"/>
    <n v="9.8076719577519995"/>
    <n v="49.038359788759998"/>
    <n v="0"/>
    <n v="0"/>
    <n v="0"/>
    <n v="0"/>
    <n v="0"/>
    <n v="0"/>
    <n v="0"/>
    <n v="0"/>
    <n v="0"/>
    <n v="0"/>
    <n v="0"/>
    <n v="0"/>
    <n v="5"/>
    <n v="32.009001388000001"/>
    <n v="0"/>
    <n v="0"/>
    <n v="0"/>
    <n v="0"/>
    <n v="0"/>
    <n v="0"/>
    <n v="0"/>
    <n v="0"/>
    <n v="32.009001388000001"/>
    <n v="17.029358400760003"/>
    <n v="49.038359788760005"/>
  </r>
  <r>
    <s v="104"/>
    <s v="104065"/>
    <s v="JUEVES"/>
    <s v="DIA"/>
    <s v="06:00 - 14:00"/>
    <s v="B5"/>
    <x v="3"/>
    <s v="Barrido Manual de Vías y Áreas Publicas"/>
    <n v="1"/>
    <n v="3.0185638328"/>
    <n v="0"/>
    <n v="0"/>
    <n v="0"/>
    <n v="0"/>
    <n v="0"/>
    <n v="0"/>
    <n v="0"/>
    <n v="0"/>
    <n v="3.0185638328"/>
    <n v="4.3330668690500005"/>
    <n v="7.3516307018500004"/>
    <n v="36.75815350925"/>
    <n v="0"/>
    <n v="0"/>
    <n v="0"/>
    <n v="0"/>
    <n v="0"/>
    <n v="0"/>
    <n v="0"/>
    <n v="0"/>
    <n v="0"/>
    <n v="0"/>
    <n v="0"/>
    <n v="0"/>
    <n v="5"/>
    <n v="15.092819164"/>
    <n v="0"/>
    <n v="0"/>
    <n v="0"/>
    <n v="0"/>
    <n v="0"/>
    <n v="0"/>
    <n v="0"/>
    <n v="0"/>
    <n v="15.092819164"/>
    <n v="21.665334345250002"/>
    <n v="36.75815350925"/>
  </r>
  <r>
    <s v="104"/>
    <s v="104066"/>
    <s v="JUEVES"/>
    <s v="DIA"/>
    <s v="06:00 - 14:00"/>
    <s v="B5"/>
    <x v="3"/>
    <s v="Barrido Manual de Vías y Áreas Publicas"/>
    <n v="1"/>
    <n v="6.5845210935900003"/>
    <n v="0"/>
    <n v="0"/>
    <n v="0"/>
    <n v="0"/>
    <n v="0"/>
    <n v="0"/>
    <n v="0"/>
    <n v="0"/>
    <n v="6.5845210935900003"/>
    <n v="3.1667214762720008"/>
    <n v="9.7512425698620007"/>
    <n v="48.756212849310003"/>
    <n v="0"/>
    <n v="0"/>
    <n v="0"/>
    <n v="0"/>
    <n v="0"/>
    <n v="0"/>
    <n v="0"/>
    <n v="0"/>
    <n v="0"/>
    <n v="0"/>
    <n v="0"/>
    <n v="0"/>
    <n v="5"/>
    <n v="32.92260546795"/>
    <n v="0"/>
    <n v="0"/>
    <n v="0"/>
    <n v="0"/>
    <n v="0"/>
    <n v="0"/>
    <n v="0"/>
    <n v="0"/>
    <n v="32.92260546795"/>
    <n v="15.833607381360004"/>
    <n v="48.756212849310003"/>
  </r>
  <r>
    <s v="104"/>
    <s v="104067"/>
    <s v="JUEV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.81642152133000001"/>
    <n v="0.81642152133000001"/>
    <n v="5.2794005662255001"/>
    <n v="6.0958220875554998"/>
    <n v="30.4791104377775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4.0821076066500002"/>
    <n v="4.0821076066500002"/>
    <n v="26.397002831127502"/>
    <n v="30.4791104377775"/>
  </r>
  <r>
    <s v="104"/>
    <s v="104068"/>
    <s v="JUEVES"/>
    <s v="DIA"/>
    <s v="06:00 - 14:00"/>
    <s v="B5"/>
    <x v="3"/>
    <s v="Barrido Manual de Vías y Áreas Publicas"/>
    <n v="1"/>
    <n v="0.78769067549999994"/>
    <n v="0"/>
    <n v="0"/>
    <n v="0"/>
    <n v="0"/>
    <n v="0"/>
    <n v="0.26162275207000002"/>
    <n v="0"/>
    <n v="0"/>
    <n v="1.04931342757"/>
    <n v="4.7483684574871985"/>
    <n v="5.7976818850571981"/>
    <n v="28.98840942528599"/>
    <n v="0"/>
    <n v="0"/>
    <n v="0"/>
    <n v="0"/>
    <n v="0"/>
    <n v="0"/>
    <n v="0"/>
    <n v="0"/>
    <n v="0"/>
    <n v="0"/>
    <n v="0"/>
    <n v="0"/>
    <n v="5"/>
    <n v="3.9384533774999997"/>
    <n v="0"/>
    <n v="0"/>
    <n v="0"/>
    <n v="0"/>
    <n v="0"/>
    <n v="1.3081137603500002"/>
    <n v="0"/>
    <n v="0"/>
    <n v="5.2465671378500005"/>
    <n v="23.741842287435993"/>
    <n v="28.988409425285994"/>
  </r>
  <r>
    <s v="104"/>
    <s v="104069"/>
    <s v="JUEVES"/>
    <s v="DIA"/>
    <s v="06:00 - 14:00"/>
    <s v="B5"/>
    <x v="3"/>
    <s v="Barrido Manual de Vías y Áreas Publicas"/>
    <n v="1"/>
    <n v="9.2569009053000002"/>
    <n v="0"/>
    <n v="0"/>
    <n v="0"/>
    <n v="0"/>
    <n v="0"/>
    <n v="0"/>
    <n v="0"/>
    <n v="0"/>
    <n v="9.2569009053000002"/>
    <n v="2.6425598687470999"/>
    <n v="11.8994607740471"/>
    <n v="59.497303870235498"/>
    <n v="0"/>
    <n v="0"/>
    <n v="0"/>
    <n v="0"/>
    <n v="0"/>
    <n v="0"/>
    <n v="0"/>
    <n v="0"/>
    <n v="0"/>
    <n v="0"/>
    <n v="0"/>
    <n v="0"/>
    <n v="5"/>
    <n v="46.284504526500001"/>
    <n v="0"/>
    <n v="0"/>
    <n v="0"/>
    <n v="0"/>
    <n v="0"/>
    <n v="0"/>
    <n v="0"/>
    <n v="0"/>
    <n v="46.284504526500001"/>
    <n v="13.212799343735499"/>
    <n v="59.497303870235498"/>
  </r>
  <r>
    <s v="104"/>
    <s v="104070"/>
    <s v="JUEVES"/>
    <s v="DIA"/>
    <s v="06:00 - 14:00"/>
    <s v="B5"/>
    <x v="3"/>
    <s v="Barrido Manual de Vías y Áreas Publicas"/>
    <n v="1"/>
    <n v="0.83445192160000004"/>
    <n v="0"/>
    <n v="2.1847063168999998"/>
    <n v="0"/>
    <n v="0"/>
    <n v="0"/>
    <n v="1.8618321940199998"/>
    <n v="0"/>
    <n v="0"/>
    <n v="4.8809904325199991"/>
    <n v="3.878717830711"/>
    <n v="8.7597082632309995"/>
    <n v="43.798541316154996"/>
    <n v="0"/>
    <n v="0"/>
    <n v="0"/>
    <n v="0"/>
    <n v="0"/>
    <n v="0"/>
    <n v="0"/>
    <n v="0"/>
    <n v="0"/>
    <n v="0"/>
    <n v="0"/>
    <n v="0"/>
    <n v="5"/>
    <n v="4.1722596080000001"/>
    <n v="0"/>
    <n v="10.923531584499999"/>
    <n v="0"/>
    <n v="0"/>
    <n v="0"/>
    <n v="9.3091609700999989"/>
    <n v="0"/>
    <n v="0"/>
    <n v="24.404952162599997"/>
    <n v="19.393589153554998"/>
    <n v="43.798541316154996"/>
  </r>
  <r>
    <s v="104"/>
    <s v="104071"/>
    <s v="JUEVES"/>
    <s v="DIA"/>
    <s v="06:00 - 14:00"/>
    <s v="B5"/>
    <x v="3"/>
    <s v="Barrido Manual de Vías y Áreas Publicas"/>
    <n v="1"/>
    <n v="1.9780869125"/>
    <n v="0"/>
    <n v="3.2141783782000002"/>
    <n v="0"/>
    <n v="0.42981799182000002"/>
    <n v="0"/>
    <n v="0"/>
    <n v="0"/>
    <n v="0"/>
    <n v="5.6220832825200002"/>
    <n v="3.8642344849130374"/>
    <n v="9.4863177674330377"/>
    <n v="47.431588837165187"/>
    <n v="0"/>
    <n v="0"/>
    <n v="0"/>
    <n v="0"/>
    <n v="0"/>
    <n v="0"/>
    <n v="0"/>
    <n v="0"/>
    <n v="0"/>
    <n v="0"/>
    <n v="0"/>
    <n v="0"/>
    <n v="5"/>
    <n v="9.8904345624999994"/>
    <n v="0"/>
    <n v="16.070891891000002"/>
    <n v="0"/>
    <n v="2.1490899591000003"/>
    <n v="0"/>
    <n v="0"/>
    <n v="0"/>
    <n v="0"/>
    <n v="28.110416412600003"/>
    <n v="19.321172424565187"/>
    <n v="47.431588837165194"/>
  </r>
  <r>
    <s v="104"/>
    <s v="104072"/>
    <s v="JUEVES"/>
    <s v="DIA"/>
    <s v="06:00 - 14:00"/>
    <s v="B5"/>
    <x v="3"/>
    <s v="Barrido Manual de Vías y Áreas Publicas"/>
    <n v="1"/>
    <n v="3.1465646393000002"/>
    <n v="0"/>
    <n v="0"/>
    <n v="0"/>
    <n v="0"/>
    <n v="0"/>
    <n v="0"/>
    <n v="0"/>
    <n v="0"/>
    <n v="3.1465646393000002"/>
    <n v="3.5018694348330004"/>
    <n v="6.6484340741330001"/>
    <n v="33.242170370665001"/>
    <n v="0"/>
    <n v="0"/>
    <n v="0"/>
    <n v="0"/>
    <n v="0"/>
    <n v="0"/>
    <n v="0"/>
    <n v="0"/>
    <n v="0"/>
    <n v="0"/>
    <n v="0"/>
    <n v="0"/>
    <n v="5"/>
    <n v="15.7328231965"/>
    <n v="0"/>
    <n v="0"/>
    <n v="0"/>
    <n v="0"/>
    <n v="0"/>
    <n v="0"/>
    <n v="0"/>
    <n v="0"/>
    <n v="15.7328231965"/>
    <n v="17.509347174165001"/>
    <n v="33.242170370665001"/>
  </r>
  <r>
    <s v="104"/>
    <s v="104073"/>
    <s v="JUEVES"/>
    <s v="DIA"/>
    <s v="06:00 - 14:00"/>
    <s v="B5"/>
    <x v="3"/>
    <s v="Barrido Manual de Vías y Áreas Publicas"/>
    <n v="1"/>
    <n v="7.9663619151000002"/>
    <n v="0"/>
    <n v="0"/>
    <n v="0"/>
    <n v="0"/>
    <n v="0"/>
    <n v="0"/>
    <n v="0"/>
    <n v="0"/>
    <n v="7.9663619151000002"/>
    <n v="2.6331685174659998"/>
    <n v="10.599530432566"/>
    <n v="52.997652162830001"/>
    <n v="0"/>
    <n v="0"/>
    <n v="0"/>
    <n v="0"/>
    <n v="0"/>
    <n v="0"/>
    <n v="0"/>
    <n v="0"/>
    <n v="0"/>
    <n v="0"/>
    <n v="0"/>
    <n v="0"/>
    <n v="5"/>
    <n v="39.831809575500003"/>
    <n v="0"/>
    <n v="0"/>
    <n v="0"/>
    <n v="0"/>
    <n v="0"/>
    <n v="0"/>
    <n v="0"/>
    <n v="0"/>
    <n v="39.831809575500003"/>
    <n v="13.165842587329999"/>
    <n v="52.997652162830001"/>
  </r>
  <r>
    <s v="104"/>
    <s v="104074"/>
    <s v="JUEV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5277238238599997"/>
    <n v="2.5277238238599997"/>
    <n v="12.638619119299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2.638619119299999"/>
    <n v="12.638619119299999"/>
  </r>
  <r>
    <s v="104"/>
    <s v="104075"/>
    <s v="JUEV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108921591209997"/>
    <n v="3.6108921591209997"/>
    <n v="18.054460795604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054460795604999"/>
    <n v="18.054460795604999"/>
  </r>
  <r>
    <s v="104"/>
    <s v="104076"/>
    <s v="JUEV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271932362460007"/>
    <n v="3.6271932362460007"/>
    <n v="18.135966181230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135966181230003"/>
    <n v="18.135966181230003"/>
  </r>
  <r>
    <s v="104"/>
    <s v="104077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1660411578770447"/>
    <n v="3.1660411578770447"/>
    <n v="15.83020578938522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5.830205789385223"/>
    <n v="15.830205789385223"/>
  </r>
  <r>
    <s v="104"/>
    <s v="104078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9371270858345997"/>
    <n v="3.9371270858345997"/>
    <n v="19.685635429172997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685635429172997"/>
    <n v="19.685635429172997"/>
  </r>
  <r>
    <s v="104"/>
    <s v="104079"/>
    <s v="JUEVES"/>
    <s v="DIA"/>
    <s v="06:00 - 14:00"/>
    <s v="B7"/>
    <x v="1"/>
    <s v="Barrido Manual de Vías y Áreas Publicas"/>
    <n v="1"/>
    <n v="1.6224402137"/>
    <n v="0"/>
    <n v="0"/>
    <n v="0"/>
    <n v="0"/>
    <n v="0"/>
    <n v="0"/>
    <n v="0"/>
    <n v="0"/>
    <n v="1.6224402137"/>
    <n v="3.326198759121"/>
    <n v="4.9486389728209996"/>
    <n v="24.743194864105"/>
    <n v="0"/>
    <n v="0"/>
    <n v="0"/>
    <n v="0"/>
    <n v="0"/>
    <n v="0"/>
    <n v="0"/>
    <n v="0"/>
    <n v="0"/>
    <n v="0"/>
    <n v="0"/>
    <n v="0"/>
    <n v="5"/>
    <n v="8.1122010684999992"/>
    <n v="0"/>
    <n v="0"/>
    <n v="0"/>
    <n v="0"/>
    <n v="0"/>
    <n v="0"/>
    <n v="0"/>
    <n v="0"/>
    <n v="8.1122010684999992"/>
    <n v="16.630993795605001"/>
    <n v="24.743194864105"/>
  </r>
  <r>
    <s v="105"/>
    <s v="105036"/>
    <s v="VIER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7935687983440003"/>
    <n v="3.7935687983440003"/>
    <n v="18.967843991720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967843991720002"/>
    <n v="18.967843991720002"/>
  </r>
  <r>
    <s v="105"/>
    <s v="105037"/>
    <s v="VIER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5362641737800007"/>
    <n v="3.5362641737800007"/>
    <n v="17.681320868900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681320868900002"/>
    <n v="17.681320868900002"/>
  </r>
  <r>
    <s v="105"/>
    <s v="105041"/>
    <s v="VIER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7011109413221406"/>
    <n v="3.7011109413221406"/>
    <n v="18.5055547066107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505554706610702"/>
    <n v="18.505554706610702"/>
  </r>
  <r>
    <s v="105"/>
    <s v="105044"/>
    <s v="VIER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8708956516329995"/>
    <n v="3.8708956516329995"/>
    <n v="19.354478258164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354478258164999"/>
    <n v="19.354478258164999"/>
  </r>
  <r>
    <s v="105"/>
    <s v="105055"/>
    <s v="VIERNES"/>
    <s v="DIA"/>
    <s v="06:00 - 14:00"/>
    <s v="B8"/>
    <x v="2"/>
    <s v="Barrido Manual de Vías y Áreas Publicas"/>
    <n v="1"/>
    <n v="47.861233064700002"/>
    <n v="0"/>
    <n v="0"/>
    <n v="0.38662509654299998"/>
    <n v="17.262136066209997"/>
    <n v="0"/>
    <n v="0"/>
    <n v="6.367062559159999"/>
    <n v="0"/>
    <n v="71.877056786613011"/>
    <n v="5.125811353364"/>
    <n v="77.002868139977011"/>
    <n v="385.01434069988505"/>
    <n v="0"/>
    <n v="0"/>
    <n v="0"/>
    <n v="0"/>
    <n v="0"/>
    <n v="0"/>
    <n v="0"/>
    <n v="0"/>
    <n v="0"/>
    <n v="0"/>
    <n v="0"/>
    <n v="0"/>
    <n v="5"/>
    <n v="239.30616532350001"/>
    <n v="0"/>
    <n v="0"/>
    <n v="1.933125482715"/>
    <n v="86.31068033104998"/>
    <n v="0"/>
    <n v="0"/>
    <n v="31.835312795799993"/>
    <n v="0"/>
    <n v="359.38528393306507"/>
    <n v="25.62905676682"/>
    <n v="385.01434069988505"/>
  </r>
  <r>
    <s v="105"/>
    <s v="105056"/>
    <s v="VIERNES"/>
    <s v="DIA"/>
    <s v="06:00 - 14:00"/>
    <s v="B6"/>
    <x v="0"/>
    <s v="Barrido Manual de Vías y Áreas Publicas"/>
    <n v="1"/>
    <n v="1.8830597686999999"/>
    <n v="0"/>
    <n v="3.0605023379"/>
    <n v="0"/>
    <n v="0"/>
    <n v="0"/>
    <n v="0"/>
    <n v="0"/>
    <n v="0"/>
    <n v="4.9435621066"/>
    <n v="3.9224202053729997"/>
    <n v="8.8659823119729992"/>
    <n v="44.329911559864996"/>
    <n v="0"/>
    <n v="0"/>
    <n v="0"/>
    <n v="0"/>
    <n v="0"/>
    <n v="0"/>
    <n v="0"/>
    <n v="0"/>
    <n v="0"/>
    <n v="0"/>
    <n v="0"/>
    <n v="0"/>
    <n v="5"/>
    <n v="9.4152988435000005"/>
    <n v="0"/>
    <n v="15.302511689500001"/>
    <n v="0"/>
    <n v="0"/>
    <n v="0"/>
    <n v="0"/>
    <n v="0"/>
    <n v="0"/>
    <n v="24.717810532999998"/>
    <n v="19.612101026864998"/>
    <n v="44.329911559864996"/>
  </r>
  <r>
    <s v="105"/>
    <s v="105057"/>
    <s v="VIERNES"/>
    <s v="DIA"/>
    <s v="06:00 - 14:00"/>
    <s v="B6"/>
    <x v="0"/>
    <s v="Barrido Manual de Vías y Áreas Publicas"/>
    <n v="1"/>
    <n v="0"/>
    <n v="0"/>
    <n v="0"/>
    <n v="0.44139340503000002"/>
    <n v="0"/>
    <n v="0"/>
    <n v="0"/>
    <n v="0"/>
    <n v="0"/>
    <n v="0.44139340503000002"/>
    <n v="4.83767477524"/>
    <n v="5.2790681802700004"/>
    <n v="26.395340901350004"/>
    <n v="0"/>
    <n v="0"/>
    <n v="0"/>
    <n v="0"/>
    <n v="0"/>
    <n v="0"/>
    <n v="0"/>
    <n v="0"/>
    <n v="0"/>
    <n v="0"/>
    <n v="0"/>
    <n v="0"/>
    <n v="5"/>
    <n v="0"/>
    <n v="0"/>
    <n v="0"/>
    <n v="2.20696702515"/>
    <n v="0"/>
    <n v="0"/>
    <n v="0"/>
    <n v="0"/>
    <n v="0"/>
    <n v="2.20696702515"/>
    <n v="24.1883738762"/>
    <n v="26.39534090135"/>
  </r>
  <r>
    <s v="105"/>
    <s v="105058"/>
    <s v="VIERNES"/>
    <s v="DIA"/>
    <s v="06:00 - 14:00"/>
    <s v="B5"/>
    <x v="3"/>
    <s v="Barrido Manual de Vías y Áreas Publicas"/>
    <n v="1"/>
    <n v="3.3113600165000001"/>
    <n v="0"/>
    <n v="0"/>
    <n v="0"/>
    <n v="0"/>
    <n v="0"/>
    <n v="0"/>
    <n v="0"/>
    <n v="0"/>
    <n v="3.3113600165000001"/>
    <n v="3.9595245975829996"/>
    <n v="7.2708846140830001"/>
    <n v="36.354423070415002"/>
    <n v="0"/>
    <n v="0"/>
    <n v="0"/>
    <n v="0"/>
    <n v="0"/>
    <n v="0"/>
    <n v="0"/>
    <n v="0"/>
    <n v="0"/>
    <n v="0"/>
    <n v="0"/>
    <n v="0"/>
    <n v="5"/>
    <n v="16.556800082500001"/>
    <n v="0"/>
    <n v="0"/>
    <n v="0"/>
    <n v="0"/>
    <n v="0"/>
    <n v="0"/>
    <n v="0"/>
    <n v="0"/>
    <n v="16.556800082500001"/>
    <n v="19.797622987914998"/>
    <n v="36.354423070414995"/>
  </r>
  <r>
    <s v="105"/>
    <s v="105059"/>
    <s v="VIERNES"/>
    <s v="DIA"/>
    <s v="06:00 - 14:00"/>
    <s v="B5"/>
    <x v="3"/>
    <s v="Barrido Manual de Vías y Áreas Publicas"/>
    <n v="1"/>
    <n v="2.37818742846"/>
    <n v="0"/>
    <n v="0"/>
    <n v="0"/>
    <n v="4.5237593705999997"/>
    <n v="0"/>
    <n v="0"/>
    <n v="0"/>
    <n v="0"/>
    <n v="6.9019467990599992"/>
    <n v="3.3055244828900006"/>
    <n v="10.207471281949999"/>
    <n v="51.037356409749997"/>
    <n v="0"/>
    <n v="0"/>
    <n v="0"/>
    <n v="0"/>
    <n v="0"/>
    <n v="0"/>
    <n v="0"/>
    <n v="0"/>
    <n v="0"/>
    <n v="0"/>
    <n v="0"/>
    <n v="0"/>
    <n v="5"/>
    <n v="11.8909371423"/>
    <n v="0"/>
    <n v="0"/>
    <n v="0"/>
    <n v="22.618796852999999"/>
    <n v="0"/>
    <n v="0"/>
    <n v="0"/>
    <n v="0"/>
    <n v="34.509733995299996"/>
    <n v="16.527622414450004"/>
    <n v="51.037356409750004"/>
  </r>
  <r>
    <s v="105"/>
    <s v="105060"/>
    <s v="VIERNES"/>
    <s v="DIA"/>
    <s v="06:00 - 14:00"/>
    <s v="B5"/>
    <x v="3"/>
    <s v="Barrido Manual de Vías y Áreas Publicas"/>
    <n v="1"/>
    <n v="7.1173396372799997"/>
    <n v="0"/>
    <n v="1.3778640955000001"/>
    <n v="0"/>
    <n v="0"/>
    <n v="0"/>
    <n v="0"/>
    <n v="0"/>
    <n v="0"/>
    <n v="8.4952037327800003"/>
    <n v="2.6801757236398007"/>
    <n v="11.175379456419801"/>
    <n v="55.876897282099009"/>
    <n v="0"/>
    <n v="0"/>
    <n v="0"/>
    <n v="0"/>
    <n v="0"/>
    <n v="0"/>
    <n v="0"/>
    <n v="0"/>
    <n v="0"/>
    <n v="0"/>
    <n v="0"/>
    <n v="0"/>
    <n v="5"/>
    <n v="35.5866981864"/>
    <n v="0"/>
    <n v="6.8893204775000001"/>
    <n v="0"/>
    <n v="0"/>
    <n v="0"/>
    <n v="0"/>
    <n v="0"/>
    <n v="0"/>
    <n v="42.4760186639"/>
    <n v="13.400878618199004"/>
    <n v="55.876897282099002"/>
  </r>
  <r>
    <s v="105"/>
    <s v="105061"/>
    <s v="VIERNES"/>
    <s v="DIA"/>
    <s v="06:00 - 14:00"/>
    <s v="B5"/>
    <x v="3"/>
    <s v="Barrido Manual de Vías y Áreas Publicas"/>
    <n v="1"/>
    <n v="6.3786124955999997"/>
    <n v="0"/>
    <n v="1.670229366"/>
    <n v="0"/>
    <n v="0"/>
    <n v="0"/>
    <n v="0"/>
    <n v="0"/>
    <n v="0"/>
    <n v="8.0488418615999997"/>
    <n v="2.8694959966962998"/>
    <n v="10.918337858296299"/>
    <n v="54.591689291481494"/>
    <n v="0"/>
    <n v="0"/>
    <n v="0"/>
    <n v="0"/>
    <n v="0"/>
    <n v="0"/>
    <n v="0"/>
    <n v="0"/>
    <n v="0"/>
    <n v="0"/>
    <n v="0"/>
    <n v="0"/>
    <n v="5"/>
    <n v="31.893062477999997"/>
    <n v="0"/>
    <n v="8.3511468300000011"/>
    <n v="0"/>
    <n v="0"/>
    <n v="0"/>
    <n v="0"/>
    <n v="0"/>
    <n v="0"/>
    <n v="40.244209307999995"/>
    <n v="14.347479983481499"/>
    <n v="54.591689291481494"/>
  </r>
  <r>
    <s v="105"/>
    <s v="105062"/>
    <s v="VIERNES"/>
    <s v="DIA"/>
    <s v="06:00 - 14:00"/>
    <s v="B5"/>
    <x v="3"/>
    <s v="Barrido Manual de Vías y Áreas Publicas"/>
    <n v="1"/>
    <n v="7.946520618100001"/>
    <n v="0"/>
    <n v="0"/>
    <n v="0"/>
    <n v="0"/>
    <n v="0"/>
    <n v="0"/>
    <n v="0"/>
    <n v="0"/>
    <n v="7.946520618100001"/>
    <n v="3.3986856966253001"/>
    <n v="11.345206314725301"/>
    <n v="56.726031573626507"/>
    <n v="0"/>
    <n v="0"/>
    <n v="0"/>
    <n v="0"/>
    <n v="0"/>
    <n v="0"/>
    <n v="0"/>
    <n v="0"/>
    <n v="0"/>
    <n v="0"/>
    <n v="0"/>
    <n v="0"/>
    <n v="5"/>
    <n v="39.732603090500007"/>
    <n v="0"/>
    <n v="0"/>
    <n v="0"/>
    <n v="0"/>
    <n v="0"/>
    <n v="0"/>
    <n v="0"/>
    <n v="0"/>
    <n v="39.732603090500007"/>
    <n v="16.9934284831265"/>
    <n v="56.726031573626507"/>
  </r>
  <r>
    <s v="105"/>
    <s v="105063"/>
    <s v="VIERNES"/>
    <s v="DIA"/>
    <s v="06:00 - 14:00"/>
    <s v="B5"/>
    <x v="3"/>
    <s v="Barrido Manual de Vías y Áreas Publicas"/>
    <n v="1"/>
    <n v="3.38677097832"/>
    <n v="0"/>
    <n v="0"/>
    <n v="0"/>
    <n v="0"/>
    <n v="0"/>
    <n v="0"/>
    <n v="0"/>
    <n v="0"/>
    <n v="3.38677097832"/>
    <n v="3.4575869101709999"/>
    <n v="6.8443578884910004"/>
    <n v="34.221789442455005"/>
    <n v="0"/>
    <n v="0"/>
    <n v="0"/>
    <n v="0"/>
    <n v="0"/>
    <n v="0"/>
    <n v="0"/>
    <n v="0"/>
    <n v="0"/>
    <n v="0"/>
    <n v="0"/>
    <n v="0"/>
    <n v="5"/>
    <n v="16.933854891599999"/>
    <n v="0"/>
    <n v="0"/>
    <n v="0"/>
    <n v="0"/>
    <n v="0"/>
    <n v="0"/>
    <n v="0"/>
    <n v="0"/>
    <n v="16.933854891599999"/>
    <n v="17.287934550854999"/>
    <n v="34.221789442454998"/>
  </r>
  <r>
    <s v="105"/>
    <s v="105064"/>
    <s v="VIERNES"/>
    <s v="DIA"/>
    <s v="06:00 - 14:00"/>
    <s v="B5"/>
    <x v="3"/>
    <s v="Barrido Manual de Vías y Áreas Publicas"/>
    <n v="1"/>
    <n v="0.17663069962"/>
    <n v="0"/>
    <n v="0"/>
    <n v="0"/>
    <n v="0"/>
    <n v="0"/>
    <n v="0.53281001020999996"/>
    <n v="0"/>
    <n v="0"/>
    <n v="0.70944070982999996"/>
    <n v="5.1561205541110988"/>
    <n v="5.8655612639410988"/>
    <n v="29.327806319705495"/>
    <n v="0"/>
    <n v="0"/>
    <n v="0"/>
    <n v="0"/>
    <n v="0"/>
    <n v="0"/>
    <n v="0"/>
    <n v="0"/>
    <n v="0"/>
    <n v="0"/>
    <n v="0"/>
    <n v="0"/>
    <n v="5"/>
    <n v="0.88315349809999999"/>
    <n v="0"/>
    <n v="0"/>
    <n v="0"/>
    <n v="0"/>
    <n v="0"/>
    <n v="2.6640500510499998"/>
    <n v="0"/>
    <n v="0"/>
    <n v="3.5472035491499998"/>
    <n v="25.780602770555493"/>
    <n v="29.327806319705495"/>
  </r>
  <r>
    <s v="105"/>
    <s v="105065"/>
    <s v="VIERNES"/>
    <s v="DIA"/>
    <s v="06:00 - 14:00"/>
    <s v="B5"/>
    <x v="3"/>
    <s v="Barrido Manual de Vías y Áreas Publicas"/>
    <n v="1"/>
    <n v="14.513952766800001"/>
    <n v="0"/>
    <n v="0"/>
    <n v="0"/>
    <n v="0"/>
    <n v="0"/>
    <n v="0"/>
    <n v="0"/>
    <n v="0"/>
    <n v="14.513952766800001"/>
    <n v="1.4889066321010003"/>
    <n v="16.002859398901002"/>
    <n v="80.014296994505003"/>
    <n v="0"/>
    <n v="0"/>
    <n v="0"/>
    <n v="0"/>
    <n v="0"/>
    <n v="0"/>
    <n v="0"/>
    <n v="0"/>
    <n v="0"/>
    <n v="0"/>
    <n v="0"/>
    <n v="0"/>
    <n v="5"/>
    <n v="72.569763834"/>
    <n v="0"/>
    <n v="0"/>
    <n v="0"/>
    <n v="0"/>
    <n v="0"/>
    <n v="0"/>
    <n v="0"/>
    <n v="0"/>
    <n v="72.569763834"/>
    <n v="7.4445331605050011"/>
    <n v="80.014296994505003"/>
  </r>
  <r>
    <s v="105"/>
    <s v="105066"/>
    <s v="VIERNES"/>
    <s v="DIA"/>
    <s v="06:00 - 14:00"/>
    <s v="B5"/>
    <x v="3"/>
    <s v="Barrido Manual de Vías y Áreas Publicas"/>
    <n v="1"/>
    <n v="0"/>
    <n v="0"/>
    <n v="0"/>
    <n v="0.17359329781999999"/>
    <n v="0"/>
    <n v="0"/>
    <n v="0.76315630964000003"/>
    <n v="0"/>
    <n v="0"/>
    <n v="0.93674960746000002"/>
    <n v="4.8023975626377009"/>
    <n v="5.7391471700977013"/>
    <n v="28.695735850488507"/>
    <n v="0"/>
    <n v="0"/>
    <n v="0"/>
    <n v="0"/>
    <n v="0"/>
    <n v="0"/>
    <n v="0"/>
    <n v="0"/>
    <n v="0"/>
    <n v="0"/>
    <n v="0"/>
    <n v="0"/>
    <n v="5"/>
    <n v="0"/>
    <n v="0"/>
    <n v="0"/>
    <n v="0.86796648909999996"/>
    <n v="0"/>
    <n v="0"/>
    <n v="3.8157815482000004"/>
    <n v="0"/>
    <n v="0"/>
    <n v="4.6837480373"/>
    <n v="24.011987813188505"/>
    <n v="28.695735850488504"/>
  </r>
  <r>
    <s v="105"/>
    <s v="105067"/>
    <s v="VIERNES"/>
    <s v="DIA"/>
    <s v="06:00 - 14:00"/>
    <s v="B5"/>
    <x v="3"/>
    <s v="Barrido Manual de Vías y Áreas Publicas"/>
    <n v="1"/>
    <n v="2.33416707684"/>
    <n v="0"/>
    <n v="0"/>
    <n v="0"/>
    <n v="0"/>
    <n v="0"/>
    <n v="0"/>
    <n v="0"/>
    <n v="0"/>
    <n v="2.33416707684"/>
    <n v="4.7043654344219989"/>
    <n v="7.038532511261999"/>
    <n v="35.192662556309998"/>
    <n v="0"/>
    <n v="0"/>
    <n v="0"/>
    <n v="0"/>
    <n v="0"/>
    <n v="0"/>
    <n v="0"/>
    <n v="0"/>
    <n v="0"/>
    <n v="0"/>
    <n v="0"/>
    <n v="0"/>
    <n v="5"/>
    <n v="11.6708353842"/>
    <n v="0"/>
    <n v="0"/>
    <n v="0"/>
    <n v="0"/>
    <n v="0"/>
    <n v="0"/>
    <n v="0"/>
    <n v="0"/>
    <n v="11.6708353842"/>
    <n v="23.521827172109994"/>
    <n v="35.192662556309998"/>
  </r>
  <r>
    <s v="105"/>
    <s v="105068"/>
    <s v="VIERNES"/>
    <s v="DIA"/>
    <s v="06:00 - 14:00"/>
    <s v="B5"/>
    <x v="3"/>
    <s v="Barrido Manual de Vías y Áreas Publicas"/>
    <n v="1"/>
    <n v="7.4879352668399992"/>
    <n v="0"/>
    <n v="1.2200807863000001"/>
    <n v="0"/>
    <n v="0"/>
    <n v="0"/>
    <n v="0"/>
    <n v="0"/>
    <n v="0"/>
    <n v="8.7080160531399997"/>
    <n v="2.8975944230608999"/>
    <n v="11.6056104762009"/>
    <n v="58.0280523810045"/>
    <n v="0"/>
    <n v="0"/>
    <n v="0"/>
    <n v="0"/>
    <n v="0"/>
    <n v="0"/>
    <n v="0"/>
    <n v="0"/>
    <n v="0"/>
    <n v="0"/>
    <n v="0"/>
    <n v="0"/>
    <n v="5"/>
    <n v="37.439676334199994"/>
    <n v="0"/>
    <n v="6.1004039315000007"/>
    <n v="0"/>
    <n v="0"/>
    <n v="0"/>
    <n v="0"/>
    <n v="0"/>
    <n v="0"/>
    <n v="43.540080265699999"/>
    <n v="14.487972115304499"/>
    <n v="58.0280523810045"/>
  </r>
  <r>
    <s v="105"/>
    <s v="105069"/>
    <s v="VIER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8384902474429996"/>
    <n v="4.8384902474429996"/>
    <n v="24.192451237214996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4.192451237214996"/>
    <n v="24.192451237214996"/>
  </r>
  <r>
    <s v="105"/>
    <s v="105070"/>
    <s v="VIER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7750212940520003"/>
    <n v="4.7750212940520003"/>
    <n v="23.87510647026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3.87510647026"/>
    <n v="23.87510647026"/>
  </r>
  <r>
    <s v="105"/>
    <s v="105071"/>
    <s v="VIERNES"/>
    <s v="DIA"/>
    <s v="06:00 - 14:00"/>
    <s v="B5"/>
    <x v="3"/>
    <s v="Barrido Manual de Vías y Áreas Publicas"/>
    <n v="1"/>
    <n v="0"/>
    <n v="0"/>
    <n v="5.9071155074000004"/>
    <n v="0"/>
    <n v="0"/>
    <n v="0"/>
    <n v="0"/>
    <n v="0"/>
    <n v="0"/>
    <n v="5.9071155074000004"/>
    <n v="3.4887471340329999"/>
    <n v="9.3958626414330002"/>
    <n v="46.979313207164999"/>
    <n v="0"/>
    <n v="0"/>
    <n v="0"/>
    <n v="0"/>
    <n v="0"/>
    <n v="0"/>
    <n v="0"/>
    <n v="0"/>
    <n v="0"/>
    <n v="0"/>
    <n v="0"/>
    <n v="0"/>
    <n v="5"/>
    <n v="0"/>
    <n v="0"/>
    <n v="29.535577537000002"/>
    <n v="0"/>
    <n v="0"/>
    <n v="0"/>
    <n v="0"/>
    <n v="0"/>
    <n v="0"/>
    <n v="29.535577537000002"/>
    <n v="17.443735670164997"/>
    <n v="46.979313207164999"/>
  </r>
  <r>
    <s v="105"/>
    <s v="105072"/>
    <s v="VIERNES"/>
    <s v="DIA"/>
    <s v="06:00 - 14:00"/>
    <s v="B5"/>
    <x v="3"/>
    <s v="Barrido Manual de Vías y Áreas Publicas"/>
    <n v="1"/>
    <n v="4.2666132849"/>
    <n v="0"/>
    <n v="0"/>
    <n v="0"/>
    <n v="0"/>
    <n v="0"/>
    <n v="3.9571238492700003"/>
    <n v="0"/>
    <n v="0"/>
    <n v="8.2237371341700012"/>
    <n v="2.8995930656580002"/>
    <n v="11.123330199828001"/>
    <n v="55.616650999140006"/>
    <n v="0"/>
    <n v="0"/>
    <n v="0"/>
    <n v="0"/>
    <n v="0"/>
    <n v="0"/>
    <n v="0"/>
    <n v="0"/>
    <n v="0"/>
    <n v="0"/>
    <n v="0"/>
    <n v="0"/>
    <n v="5"/>
    <n v="21.3330664245"/>
    <n v="0"/>
    <n v="0"/>
    <n v="0"/>
    <n v="0"/>
    <n v="0"/>
    <n v="19.785619246350002"/>
    <n v="0"/>
    <n v="0"/>
    <n v="41.118685670850006"/>
    <n v="14.49796532829"/>
    <n v="55.616650999140006"/>
  </r>
  <r>
    <s v="105"/>
    <s v="105073"/>
    <s v="VIER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5634377176229997"/>
    <n v="3.5634377176229997"/>
    <n v="17.8171885881149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817188588114998"/>
    <n v="17.817188588114998"/>
  </r>
  <r>
    <s v="105"/>
    <s v="105074"/>
    <s v="VIER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4.5478969030570022"/>
    <n v="4.5478969030570022"/>
    <n v="22.73948451528501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73948451528501"/>
    <n v="22.73948451528501"/>
  </r>
  <r>
    <s v="105"/>
    <s v="105075"/>
    <s v="VIER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3399784951159996"/>
    <n v="3.3399784951159996"/>
    <n v="16.699892475579997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6.699892475579997"/>
    <n v="16.699892475579997"/>
  </r>
  <r>
    <s v="105"/>
    <s v="105076"/>
    <s v="VIERNES"/>
    <s v="DIA"/>
    <s v="06:00 - 14:00"/>
    <s v="B7"/>
    <x v="1"/>
    <s v="Barrido Manual de Vías y Áreas Publicas"/>
    <n v="1"/>
    <n v="0"/>
    <n v="0"/>
    <n v="0"/>
    <n v="0"/>
    <n v="0"/>
    <n v="0"/>
    <n v="1.0430400310000001"/>
    <n v="0"/>
    <n v="0"/>
    <n v="1.0430400310000001"/>
    <n v="4.3694989727300007"/>
    <n v="5.412539003730001"/>
    <n v="27.06269501865000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5.2152001550000007"/>
    <n v="0"/>
    <n v="0"/>
    <n v="5.2152001550000007"/>
    <n v="21.847494863650002"/>
    <n v="27.062695018650004"/>
  </r>
  <r>
    <s v="105"/>
    <s v="105077"/>
    <s v="VIERNES"/>
    <s v="DIA"/>
    <s v="06:00 - 14:00"/>
    <s v="B7"/>
    <x v="1"/>
    <s v="Barrido Manual de Vías y Áreas Publicas"/>
    <n v="1"/>
    <n v="2.0211882655000002"/>
    <n v="0"/>
    <n v="0"/>
    <n v="0"/>
    <n v="0"/>
    <n v="0"/>
    <n v="0"/>
    <n v="0"/>
    <n v="0"/>
    <n v="2.0211882655000002"/>
    <n v="3.26456919466"/>
    <n v="5.2857574601600001"/>
    <n v="26.4287873008"/>
    <n v="0"/>
    <n v="0"/>
    <n v="0"/>
    <n v="0"/>
    <n v="0"/>
    <n v="0"/>
    <n v="0"/>
    <n v="0"/>
    <n v="0"/>
    <n v="0"/>
    <n v="0"/>
    <n v="0"/>
    <n v="5"/>
    <n v="10.105941327500002"/>
    <n v="0"/>
    <n v="0"/>
    <n v="0"/>
    <n v="0"/>
    <n v="0"/>
    <n v="0"/>
    <n v="0"/>
    <n v="0"/>
    <n v="10.105941327500002"/>
    <n v="16.322845973299998"/>
    <n v="26.4287873008"/>
  </r>
  <r>
    <s v="105"/>
    <s v="105078"/>
    <s v="VIERNES"/>
    <s v="DIA"/>
    <s v="06:00 - 14:00"/>
    <s v="B7"/>
    <x v="1"/>
    <s v="Barrido Manual de Vías y Áreas Publicas"/>
    <n v="1"/>
    <n v="0"/>
    <n v="0"/>
    <n v="6.4181543291000001"/>
    <n v="0"/>
    <n v="0"/>
    <n v="0"/>
    <n v="0"/>
    <n v="0"/>
    <n v="0"/>
    <n v="6.4181543291000001"/>
    <n v="3.5353556541682201"/>
    <n v="9.9535099832682192"/>
    <n v="49.767549916341096"/>
    <n v="0"/>
    <n v="0"/>
    <n v="0"/>
    <n v="0"/>
    <n v="0"/>
    <n v="0"/>
    <n v="0"/>
    <n v="0"/>
    <n v="0"/>
    <n v="0"/>
    <n v="0"/>
    <n v="0"/>
    <n v="5"/>
    <n v="0"/>
    <n v="0"/>
    <n v="32.090771645499998"/>
    <n v="0"/>
    <n v="0"/>
    <n v="0"/>
    <n v="0"/>
    <n v="0"/>
    <n v="0"/>
    <n v="32.090771645499998"/>
    <n v="17.676778270841101"/>
    <n v="49.767549916341096"/>
  </r>
  <r>
    <s v="106"/>
    <s v="106035"/>
    <s v="SABADO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9075705176569997"/>
    <n v="3.9075705176569997"/>
    <n v="15.630282070627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630282070627999"/>
    <n v="15.630282070627999"/>
  </r>
  <r>
    <s v="106"/>
    <s v="106036"/>
    <s v="SABADO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9730064896370001"/>
    <n v="3.9730064896370001"/>
    <n v="15.89202595854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892025958548"/>
    <n v="15.892025958548"/>
  </r>
  <r>
    <s v="106"/>
    <s v="106040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8587263361899997"/>
    <n v="3.8587263361899997"/>
    <n v="15.43490534475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434905344759999"/>
    <n v="15.434905344759999"/>
  </r>
  <r>
    <s v="106"/>
    <s v="106041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9579561756079995"/>
    <n v="3.9579561756079995"/>
    <n v="15.831824702431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831824702431998"/>
    <n v="15.831824702431998"/>
  </r>
  <r>
    <s v="106"/>
    <s v="106046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0944555093409996"/>
    <n v="4.0944555093409996"/>
    <n v="16.377822037363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377822037363998"/>
    <n v="16.377822037363998"/>
  </r>
  <r>
    <s v="106"/>
    <s v="106047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101756023396999"/>
    <n v="4.101756023396999"/>
    <n v="16.40702409358799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407024093587996"/>
    <n v="16.407024093587996"/>
  </r>
  <r>
    <s v="106"/>
    <s v="106055"/>
    <s v="SABADO"/>
    <s v="DIA"/>
    <s v="06:00 - 14:00"/>
    <s v="B8"/>
    <x v="2"/>
    <s v="Barrido Manual de Vías y Áreas Publicas"/>
    <n v="1"/>
    <n v="0"/>
    <n v="0"/>
    <n v="0"/>
    <n v="0"/>
    <n v="9.1183102729999987"/>
    <n v="0"/>
    <n v="0"/>
    <n v="0"/>
    <n v="0"/>
    <n v="9.1183102729999987"/>
    <n v="3.3300147685819996"/>
    <n v="12.448325041581999"/>
    <n v="49.793300166327995"/>
    <n v="0"/>
    <n v="0"/>
    <n v="0"/>
    <n v="0"/>
    <n v="0"/>
    <n v="0"/>
    <n v="0"/>
    <n v="0"/>
    <n v="0"/>
    <n v="0"/>
    <n v="0"/>
    <n v="0"/>
    <n v="4"/>
    <n v="0"/>
    <n v="0"/>
    <n v="0"/>
    <n v="0"/>
    <n v="36.473241091999995"/>
    <n v="0"/>
    <n v="0"/>
    <n v="0"/>
    <n v="0"/>
    <n v="36.473241091999995"/>
    <n v="13.320059074327999"/>
    <n v="49.793300166327995"/>
  </r>
  <r>
    <s v="106"/>
    <s v="106056"/>
    <s v="SABADO"/>
    <s v="DIA"/>
    <s v="06:00 - 14:00"/>
    <s v="B8"/>
    <x v="2"/>
    <s v="Barrido Manual de Vías y Áreas Publicas"/>
    <n v="1"/>
    <n v="25.166373268339999"/>
    <n v="0"/>
    <n v="0"/>
    <n v="0"/>
    <n v="0.36781500489000002"/>
    <n v="0"/>
    <n v="0"/>
    <n v="0"/>
    <n v="0"/>
    <n v="25.534188273230001"/>
    <n v="3.7182030480432009"/>
    <n v="29.252391321273201"/>
    <n v="117.0095652850928"/>
    <n v="0"/>
    <n v="0"/>
    <n v="0"/>
    <n v="0"/>
    <n v="0"/>
    <n v="0"/>
    <n v="0"/>
    <n v="0"/>
    <n v="0"/>
    <n v="0"/>
    <n v="0"/>
    <n v="0"/>
    <n v="4"/>
    <n v="100.66549307336"/>
    <n v="0"/>
    <n v="0"/>
    <n v="0"/>
    <n v="1.4712600195600001"/>
    <n v="0"/>
    <n v="0"/>
    <n v="0"/>
    <n v="0"/>
    <n v="102.13675309292"/>
    <n v="14.872812192172804"/>
    <n v="117.0095652850928"/>
  </r>
  <r>
    <s v="106"/>
    <s v="106057"/>
    <s v="SABADO"/>
    <s v="DIA"/>
    <s v="06:00 - 14:00"/>
    <s v="B6"/>
    <x v="0"/>
    <s v="Barrido Manual de Vías y Áreas Publicas"/>
    <n v="1"/>
    <n v="0.45433234026000002"/>
    <n v="0"/>
    <n v="0"/>
    <n v="0.17770003082999999"/>
    <n v="0"/>
    <n v="0"/>
    <n v="0"/>
    <n v="0"/>
    <n v="0"/>
    <n v="0.63203237108999999"/>
    <n v="3.3419211039969996"/>
    <n v="3.9739534750869998"/>
    <n v="15.895813900347999"/>
    <n v="0"/>
    <n v="0"/>
    <n v="0"/>
    <n v="0"/>
    <n v="0"/>
    <n v="0"/>
    <n v="0"/>
    <n v="0"/>
    <n v="0"/>
    <n v="0"/>
    <n v="0"/>
    <n v="0"/>
    <n v="4"/>
    <n v="1.8173293610400001"/>
    <n v="0"/>
    <n v="0"/>
    <n v="0.71080012331999998"/>
    <n v="0"/>
    <n v="0"/>
    <n v="0"/>
    <n v="0"/>
    <n v="0"/>
    <n v="2.52812948436"/>
    <n v="13.367684415987998"/>
    <n v="15.895813900347999"/>
  </r>
  <r>
    <s v="106"/>
    <s v="106058"/>
    <s v="SABADO"/>
    <s v="DIA"/>
    <s v="06:00 - 14:00"/>
    <s v="B6"/>
    <x v="0"/>
    <s v="Barrido Manual de Vías y Áreas Publicas"/>
    <n v="1"/>
    <n v="0.53435980650000003"/>
    <n v="0"/>
    <n v="0"/>
    <n v="0"/>
    <n v="0"/>
    <n v="0"/>
    <n v="0"/>
    <n v="0"/>
    <n v="0"/>
    <n v="0.53435980650000003"/>
    <n v="3.850823438975"/>
    <n v="4.3851832454749999"/>
    <n v="17.5407329819"/>
    <n v="0"/>
    <n v="0"/>
    <n v="0"/>
    <n v="0"/>
    <n v="0"/>
    <n v="0"/>
    <n v="0"/>
    <n v="0"/>
    <n v="0"/>
    <n v="0"/>
    <n v="0"/>
    <n v="0"/>
    <n v="4"/>
    <n v="2.1374392260000001"/>
    <n v="0"/>
    <n v="0"/>
    <n v="0"/>
    <n v="0"/>
    <n v="0"/>
    <n v="0"/>
    <n v="0"/>
    <n v="0"/>
    <n v="2.1374392260000001"/>
    <n v="15.4032937559"/>
    <n v="17.5407329819"/>
  </r>
  <r>
    <s v="106"/>
    <s v="106059"/>
    <s v="SABADO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6.8960051348187008"/>
    <n v="6.8960051348187008"/>
    <n v="27.5840205392748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7.584020539274803"/>
    <n v="27.584020539274803"/>
  </r>
  <r>
    <s v="106"/>
    <s v="106060"/>
    <s v="SABADO"/>
    <s v="DIA"/>
    <s v="06:00 - 14:00"/>
    <s v="B5"/>
    <x v="3"/>
    <s v="Barrido Manual de Vías y Áreas Publicas"/>
    <n v="1"/>
    <n v="0"/>
    <n v="0"/>
    <n v="13.240263998"/>
    <n v="0"/>
    <n v="0"/>
    <n v="0"/>
    <n v="0"/>
    <n v="0"/>
    <n v="0"/>
    <n v="13.240263998"/>
    <n v="2.4657999451919999"/>
    <n v="15.706063943191999"/>
    <n v="62.824255772767998"/>
    <n v="0"/>
    <n v="0"/>
    <n v="0"/>
    <n v="0"/>
    <n v="0"/>
    <n v="0"/>
    <n v="0"/>
    <n v="0"/>
    <n v="0"/>
    <n v="0"/>
    <n v="0"/>
    <n v="0"/>
    <n v="4"/>
    <n v="0"/>
    <n v="0"/>
    <n v="52.961055991999999"/>
    <n v="0"/>
    <n v="0"/>
    <n v="0"/>
    <n v="0"/>
    <n v="0"/>
    <n v="0"/>
    <n v="52.961055991999999"/>
    <n v="9.8631997807679994"/>
    <n v="62.824255772767998"/>
  </r>
  <r>
    <s v="106"/>
    <s v="106061"/>
    <s v="SABADO"/>
    <s v="DIA"/>
    <s v="06:00 - 14:00"/>
    <s v="B5"/>
    <x v="3"/>
    <s v="Barrido Manual de Vías y Áreas Publicas"/>
    <n v="1"/>
    <n v="0.64435214207000002"/>
    <n v="0"/>
    <n v="0"/>
    <n v="0"/>
    <n v="0"/>
    <n v="0"/>
    <n v="0"/>
    <n v="0"/>
    <n v="0"/>
    <n v="0.64435214207000002"/>
    <n v="6.7627614172269981"/>
    <n v="7.4071135592969979"/>
    <n v="29.628454237187992"/>
    <n v="0"/>
    <n v="0"/>
    <n v="0"/>
    <n v="0"/>
    <n v="0"/>
    <n v="0"/>
    <n v="0"/>
    <n v="0"/>
    <n v="0"/>
    <n v="0"/>
    <n v="0"/>
    <n v="0"/>
    <n v="4"/>
    <n v="2.5774085682800001"/>
    <n v="0"/>
    <n v="0"/>
    <n v="0"/>
    <n v="0"/>
    <n v="0"/>
    <n v="0"/>
    <n v="0"/>
    <n v="0"/>
    <n v="2.5774085682800001"/>
    <n v="27.051045668907992"/>
    <n v="29.628454237187992"/>
  </r>
  <r>
    <s v="106"/>
    <s v="106062"/>
    <s v="SABADO"/>
    <s v="DIA"/>
    <s v="06:00 - 14:00"/>
    <s v="B5"/>
    <x v="3"/>
    <s v="Barrido Manual de Vías y Áreas Publicas"/>
    <n v="1"/>
    <n v="0"/>
    <n v="0"/>
    <n v="1.2863370329999999"/>
    <n v="0"/>
    <n v="0"/>
    <n v="0"/>
    <n v="0"/>
    <n v="0"/>
    <n v="0"/>
    <n v="1.2863370329999999"/>
    <n v="4.9462502086426996"/>
    <n v="6.2325872416426993"/>
    <n v="24.930348966570797"/>
    <n v="0"/>
    <n v="0"/>
    <n v="0"/>
    <n v="0"/>
    <n v="0"/>
    <n v="0"/>
    <n v="0"/>
    <n v="0"/>
    <n v="0"/>
    <n v="0"/>
    <n v="0"/>
    <n v="0"/>
    <n v="4"/>
    <n v="0"/>
    <n v="0"/>
    <n v="5.1453481319999996"/>
    <n v="0"/>
    <n v="0"/>
    <n v="0"/>
    <n v="0"/>
    <n v="0"/>
    <n v="0"/>
    <n v="5.1453481319999996"/>
    <n v="19.785000834570798"/>
    <n v="24.930348966570797"/>
  </r>
  <r>
    <s v="106"/>
    <s v="106063"/>
    <s v="SABADO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3702849857779995"/>
    <n v="4.3702849857779995"/>
    <n v="17.481139943111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7.481139943111998"/>
    <n v="17.481139943111998"/>
  </r>
  <r>
    <s v="106"/>
    <s v="106064"/>
    <s v="SABADO"/>
    <s v="DIA"/>
    <s v="06:00 - 14:00"/>
    <s v="B5"/>
    <x v="3"/>
    <s v="Barrido Manual de Vías y Áreas Publicas"/>
    <n v="1"/>
    <n v="0"/>
    <n v="0"/>
    <n v="0"/>
    <n v="6.4903343823000004"/>
    <n v="0"/>
    <n v="0"/>
    <n v="0"/>
    <n v="0"/>
    <n v="0"/>
    <n v="6.4903343823000004"/>
    <n v="8.5871848555540016"/>
    <n v="15.077519237854002"/>
    <n v="60.310076951416008"/>
    <n v="0"/>
    <n v="0"/>
    <n v="0"/>
    <n v="0"/>
    <n v="0"/>
    <n v="0"/>
    <n v="0"/>
    <n v="0"/>
    <n v="0"/>
    <n v="0"/>
    <n v="0"/>
    <n v="0"/>
    <n v="4"/>
    <n v="0"/>
    <n v="0"/>
    <n v="0"/>
    <n v="25.961337529200001"/>
    <n v="0"/>
    <n v="0"/>
    <n v="0"/>
    <n v="0"/>
    <n v="0"/>
    <n v="25.961337529200001"/>
    <n v="34.348739422216006"/>
    <n v="60.310076951416008"/>
  </r>
  <r>
    <s v="106"/>
    <s v="106065"/>
    <s v="SABADO"/>
    <s v="DIA"/>
    <s v="06:00 - 14:00"/>
    <s v="B5"/>
    <x v="3"/>
    <s v="Barrido Manual de Vías y Áreas Publicas"/>
    <n v="1"/>
    <n v="1.77477762729"/>
    <n v="0"/>
    <n v="0"/>
    <n v="0"/>
    <n v="0"/>
    <n v="0"/>
    <n v="0"/>
    <n v="0"/>
    <n v="0"/>
    <n v="1.77477762729"/>
    <n v="6.2987352105370009"/>
    <n v="8.0735128378270016"/>
    <n v="32.294051351308006"/>
    <n v="0"/>
    <n v="0"/>
    <n v="0"/>
    <n v="0"/>
    <n v="0"/>
    <n v="0"/>
    <n v="0"/>
    <n v="0"/>
    <n v="0"/>
    <n v="0"/>
    <n v="0"/>
    <n v="0"/>
    <n v="4"/>
    <n v="7.09911050916"/>
    <n v="0"/>
    <n v="0"/>
    <n v="0"/>
    <n v="0"/>
    <n v="0"/>
    <n v="0"/>
    <n v="0"/>
    <n v="0"/>
    <n v="7.09911050916"/>
    <n v="25.194940842148004"/>
    <n v="32.294051351308006"/>
  </r>
  <r>
    <s v="106"/>
    <s v="106066"/>
    <s v="SABADO"/>
    <s v="DIA"/>
    <s v="06:00 - 14:00"/>
    <s v="B5"/>
    <x v="3"/>
    <s v="Barrido Manual de Vías y Áreas Publicas"/>
    <n v="1"/>
    <n v="0"/>
    <n v="0"/>
    <n v="5.2490162813000003"/>
    <n v="0"/>
    <n v="0"/>
    <n v="0"/>
    <n v="0"/>
    <n v="0"/>
    <n v="0"/>
    <n v="5.2490162813000003"/>
    <n v="7.0626482868559979"/>
    <n v="12.311664568155997"/>
    <n v="49.246658272623989"/>
    <n v="0"/>
    <n v="0"/>
    <n v="0"/>
    <n v="0"/>
    <n v="0"/>
    <n v="0"/>
    <n v="0"/>
    <n v="0"/>
    <n v="0"/>
    <n v="0"/>
    <n v="0"/>
    <n v="0"/>
    <n v="4"/>
    <n v="0"/>
    <n v="0"/>
    <n v="20.996065125200001"/>
    <n v="0"/>
    <n v="0"/>
    <n v="0"/>
    <n v="0"/>
    <n v="0"/>
    <n v="0"/>
    <n v="20.996065125200001"/>
    <n v="28.250593147423992"/>
    <n v="49.246658272623989"/>
  </r>
  <r>
    <s v="106"/>
    <s v="106067"/>
    <s v="SABADO"/>
    <s v="DIA"/>
    <s v="06:00 - 14:00"/>
    <s v="B5"/>
    <x v="3"/>
    <s v="Barrido Manual de Vías y Áreas Publicas"/>
    <n v="1"/>
    <n v="0"/>
    <n v="0"/>
    <n v="16.208379434000001"/>
    <n v="0"/>
    <n v="0"/>
    <n v="0"/>
    <n v="0"/>
    <n v="0"/>
    <n v="0"/>
    <n v="16.208379434000001"/>
    <n v="0.81181138214499993"/>
    <n v="17.020190816145"/>
    <n v="68.08076326458"/>
    <n v="0"/>
    <n v="0"/>
    <n v="0"/>
    <n v="0"/>
    <n v="0"/>
    <n v="0"/>
    <n v="0"/>
    <n v="0"/>
    <n v="0"/>
    <n v="0"/>
    <n v="0"/>
    <n v="0"/>
    <n v="4"/>
    <n v="0"/>
    <n v="0"/>
    <n v="64.833517736000005"/>
    <n v="0"/>
    <n v="0"/>
    <n v="0"/>
    <n v="0"/>
    <n v="0"/>
    <n v="0"/>
    <n v="64.833517736000005"/>
    <n v="3.2472455285799997"/>
    <n v="68.08076326458"/>
  </r>
  <r>
    <s v="106"/>
    <s v="106068"/>
    <s v="SABADO"/>
    <s v="DIA"/>
    <s v="06:00 - 14:00"/>
    <s v="B5"/>
    <x v="3"/>
    <s v="Barrido Manual de Vías y Áreas Publicas"/>
    <n v="1"/>
    <n v="0"/>
    <n v="0"/>
    <n v="7.3572410415"/>
    <n v="0"/>
    <n v="0"/>
    <n v="0"/>
    <n v="0"/>
    <n v="0"/>
    <n v="0"/>
    <n v="7.3572410415"/>
    <n v="2.4128558428253002"/>
    <n v="9.7700968843252998"/>
    <n v="39.080387537301199"/>
    <n v="0"/>
    <n v="0"/>
    <n v="0"/>
    <n v="0"/>
    <n v="0"/>
    <n v="0"/>
    <n v="0"/>
    <n v="0"/>
    <n v="0"/>
    <n v="0"/>
    <n v="0"/>
    <n v="0"/>
    <n v="4"/>
    <n v="0"/>
    <n v="0"/>
    <n v="29.428964166"/>
    <n v="0"/>
    <n v="0"/>
    <n v="0"/>
    <n v="0"/>
    <n v="0"/>
    <n v="0"/>
    <n v="29.428964166"/>
    <n v="9.6514233713012008"/>
    <n v="39.080387537301199"/>
  </r>
  <r>
    <s v="106"/>
    <s v="106069"/>
    <s v="SABADO"/>
    <s v="DIA"/>
    <s v="06:00 - 14:00"/>
    <s v="B5"/>
    <x v="3"/>
    <s v="Barrido Manual de Vías y Áreas Publicas"/>
    <n v="1"/>
    <n v="0"/>
    <n v="0"/>
    <n v="0"/>
    <n v="0.37495520727999998"/>
    <n v="0"/>
    <n v="0"/>
    <n v="0"/>
    <n v="0"/>
    <n v="0"/>
    <n v="0.37495520727999998"/>
    <n v="5.0995646231279999"/>
    <n v="5.4745198304080001"/>
    <n v="21.898079321632"/>
    <n v="0"/>
    <n v="0"/>
    <n v="0"/>
    <n v="0"/>
    <n v="0"/>
    <n v="0"/>
    <n v="0"/>
    <n v="0"/>
    <n v="0"/>
    <n v="0"/>
    <n v="0"/>
    <n v="0"/>
    <n v="4"/>
    <n v="0"/>
    <n v="0"/>
    <n v="0"/>
    <n v="1.4998208291199999"/>
    <n v="0"/>
    <n v="0"/>
    <n v="0"/>
    <n v="0"/>
    <n v="0"/>
    <n v="1.4998208291199999"/>
    <n v="20.398258492511999"/>
    <n v="21.898079321632"/>
  </r>
  <r>
    <s v="106"/>
    <s v="106070"/>
    <s v="SABADO"/>
    <s v="DIA"/>
    <s v="06:00 - 14:00"/>
    <s v="B5"/>
    <x v="3"/>
    <s v="Barrido Manual de Vías y Áreas Publicas"/>
    <n v="1"/>
    <n v="2.7525956508"/>
    <n v="0"/>
    <n v="0"/>
    <n v="1.3710070384999999"/>
    <n v="0"/>
    <n v="0"/>
    <n v="0"/>
    <n v="0"/>
    <n v="0"/>
    <n v="4.1236026893000002"/>
    <n v="4.1057990678820007"/>
    <n v="8.229401757182"/>
    <n v="32.917607028728"/>
    <n v="0"/>
    <n v="0"/>
    <n v="0"/>
    <n v="0"/>
    <n v="0"/>
    <n v="0"/>
    <n v="0"/>
    <n v="0"/>
    <n v="0"/>
    <n v="0"/>
    <n v="0"/>
    <n v="0"/>
    <n v="4"/>
    <n v="11.0103826032"/>
    <n v="0"/>
    <n v="0"/>
    <n v="5.4840281539999998"/>
    <n v="0"/>
    <n v="0"/>
    <n v="0"/>
    <n v="0"/>
    <n v="0"/>
    <n v="16.494410757200001"/>
    <n v="16.423196271528003"/>
    <n v="32.917607028728"/>
  </r>
  <r>
    <s v="106"/>
    <s v="106071"/>
    <s v="SABADO"/>
    <s v="DIA"/>
    <s v="06:00 - 14:00"/>
    <s v="B5"/>
    <x v="3"/>
    <s v="Barrido Manual de Vías y Áreas Publicas"/>
    <n v="1"/>
    <n v="19.250885952000001"/>
    <n v="0"/>
    <n v="0"/>
    <n v="0"/>
    <n v="0"/>
    <n v="0"/>
    <n v="0"/>
    <n v="0"/>
    <n v="0"/>
    <n v="19.250885952000001"/>
    <n v="0.71933552125699995"/>
    <n v="19.970221473257002"/>
    <n v="79.880885893028008"/>
    <n v="0"/>
    <n v="0"/>
    <n v="0"/>
    <n v="0"/>
    <n v="0"/>
    <n v="0"/>
    <n v="0"/>
    <n v="0"/>
    <n v="0"/>
    <n v="0"/>
    <n v="0"/>
    <n v="0"/>
    <n v="4"/>
    <n v="77.003543808000003"/>
    <n v="0"/>
    <n v="0"/>
    <n v="0"/>
    <n v="0"/>
    <n v="0"/>
    <n v="0"/>
    <n v="0"/>
    <n v="0"/>
    <n v="77.003543808000003"/>
    <n v="2.8773420850279998"/>
    <n v="79.880885893028008"/>
  </r>
  <r>
    <s v="106"/>
    <s v="106072"/>
    <s v="SABADO"/>
    <s v="DIA"/>
    <s v="06:00 - 14:00"/>
    <s v="B5"/>
    <x v="3"/>
    <s v="Barrido Manual de Vías y Áreas Publicas"/>
    <n v="1"/>
    <n v="2.6957750143000001"/>
    <n v="0"/>
    <n v="7.5378690294999995"/>
    <n v="0"/>
    <n v="0"/>
    <n v="0"/>
    <n v="0"/>
    <n v="0"/>
    <n v="0"/>
    <n v="10.2336440438"/>
    <n v="3.0779824166409004"/>
    <n v="13.3116264604409"/>
    <n v="53.2465058417636"/>
    <n v="0"/>
    <n v="0"/>
    <n v="0"/>
    <n v="0"/>
    <n v="0"/>
    <n v="0"/>
    <n v="0"/>
    <n v="0"/>
    <n v="0"/>
    <n v="0"/>
    <n v="0"/>
    <n v="0"/>
    <n v="4"/>
    <n v="10.7831000572"/>
    <n v="0"/>
    <n v="30.151476117999998"/>
    <n v="0"/>
    <n v="0"/>
    <n v="0"/>
    <n v="0"/>
    <n v="0"/>
    <n v="0"/>
    <n v="40.9345761752"/>
    <n v="12.311929666563602"/>
    <n v="53.2465058417636"/>
  </r>
  <r>
    <s v="106"/>
    <s v="106073"/>
    <s v="SABADO"/>
    <s v="DIA"/>
    <s v="06:00 - 14:00"/>
    <s v="B5"/>
    <x v="3"/>
    <s v="Barrido Manual de Vías y Áreas Publicas"/>
    <n v="1"/>
    <n v="0"/>
    <n v="0"/>
    <n v="2.8490833356999996"/>
    <n v="0"/>
    <n v="0"/>
    <n v="0"/>
    <n v="0.45966475364999998"/>
    <n v="0"/>
    <n v="0"/>
    <n v="3.3087480893499994"/>
    <n v="4.8776186326614992"/>
    <n v="8.1863667220114991"/>
    <n v="32.745466888045996"/>
    <n v="0"/>
    <n v="0"/>
    <n v="0"/>
    <n v="0"/>
    <n v="0"/>
    <n v="0"/>
    <n v="0"/>
    <n v="0"/>
    <n v="0"/>
    <n v="0"/>
    <n v="0"/>
    <n v="0"/>
    <n v="4"/>
    <n v="0"/>
    <n v="0"/>
    <n v="11.396333342799998"/>
    <n v="0"/>
    <n v="0"/>
    <n v="0"/>
    <n v="1.8386590145999999"/>
    <n v="0"/>
    <n v="0"/>
    <n v="13.234992357399998"/>
    <n v="19.510474530645997"/>
    <n v="32.745466888045996"/>
  </r>
  <r>
    <s v="106"/>
    <s v="106074"/>
    <s v="SABADO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4090928251000001"/>
    <n v="2.4090928251000001"/>
    <n v="9.6363713004000005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9.6363713004000005"/>
    <n v="9.6363713004000005"/>
  </r>
  <r>
    <s v="106"/>
    <s v="106075"/>
    <s v="SABADO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1717042699069999"/>
    <n v="2.1717042699069999"/>
    <n v="8.6868170796279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8.6868170796279998"/>
    <n v="8.6868170796279998"/>
  </r>
  <r>
    <s v="106"/>
    <s v="106076"/>
    <s v="SABADO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1117664596908501"/>
    <n v="2.1117664596908501"/>
    <n v="8.44706583876340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8.4470658387634003"/>
    <n v="8.4470658387634003"/>
  </r>
  <r>
    <s v="106"/>
    <s v="106077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9201156113385998"/>
    <n v="2.9201156113385998"/>
    <n v="11.6804624453543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680462445354399"/>
    <n v="11.680462445354399"/>
  </r>
  <r>
    <s v="106"/>
    <s v="106078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9096451611999998"/>
    <n v="2.9096451611999998"/>
    <n v="11.63858064479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638580644799999"/>
    <n v="11.638580644799999"/>
  </r>
  <r>
    <s v="106"/>
    <s v="106079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7324826886000002"/>
    <n v="3.7324826886000002"/>
    <n v="14.92993075440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929930754400001"/>
    <n v="14.929930754400001"/>
  </r>
  <r>
    <s v="106"/>
    <s v="106080"/>
    <s v="SABADO"/>
    <s v="DIA"/>
    <s v="06:00 - 14:00"/>
    <s v="B7"/>
    <x v="1"/>
    <s v="Barrido Manual de Vías y Áreas Publicas"/>
    <n v="1"/>
    <n v="0"/>
    <n v="0"/>
    <n v="0"/>
    <n v="0"/>
    <n v="0"/>
    <n v="0"/>
    <n v="2.778857543"/>
    <n v="0"/>
    <n v="0"/>
    <n v="2.778857543"/>
    <n v="4.0638509030810006"/>
    <n v="6.8427084460810006"/>
    <n v="27.3708337843240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11.115430172"/>
    <n v="0"/>
    <n v="0"/>
    <n v="11.115430172"/>
    <n v="16.255403612324002"/>
    <n v="27.370833784324002"/>
  </r>
  <r>
    <s v="107"/>
    <s v="107001"/>
    <s v="LUN - JU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5.5804923009070002"/>
    <n v="5.5804923009070002"/>
    <n v="50.224430708162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0.224430708162998"/>
    <n v="50.224430708162998"/>
  </r>
  <r>
    <s v="107"/>
    <s v="107002"/>
    <s v="LUN - JU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7286121875273794"/>
    <n v="3.7286121875273794"/>
    <n v="33.55750968774641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3.557509687746418"/>
    <n v="33.557509687746418"/>
  </r>
  <r>
    <s v="107"/>
    <s v="107003"/>
    <s v="LUN - JU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6130854489899997"/>
    <n v="3.6130854489899997"/>
    <n v="32.51776904090999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2.517769040909997"/>
    <n v="32.517769040909997"/>
  </r>
  <r>
    <s v="107"/>
    <s v="107004"/>
    <s v="LUN - JUE"/>
    <s v="DIA"/>
    <s v="06:00 - 14:00"/>
    <s v="B1"/>
    <x v="5"/>
    <s v="Barrido Manual de Vías y Áreas Publicas"/>
    <n v="2"/>
    <n v="3.9577548220000001"/>
    <n v="0"/>
    <n v="0"/>
    <n v="0"/>
    <n v="0"/>
    <n v="0"/>
    <n v="0"/>
    <n v="0"/>
    <n v="0"/>
    <n v="3.9577548220000001"/>
    <n v="0"/>
    <n v="3.9577548220000001"/>
    <n v="35.619793397999999"/>
    <n v="0"/>
    <n v="0"/>
    <n v="0"/>
    <n v="0"/>
    <n v="0"/>
    <n v="0"/>
    <n v="0"/>
    <n v="0"/>
    <n v="0"/>
    <n v="0"/>
    <n v="0"/>
    <n v="0"/>
    <n v="9"/>
    <n v="35.619793397999999"/>
    <n v="0"/>
    <n v="0"/>
    <n v="0"/>
    <n v="0"/>
    <n v="0"/>
    <n v="0"/>
    <n v="0"/>
    <n v="0"/>
    <n v="35.619793397999999"/>
    <n v="0"/>
    <n v="35.619793397999999"/>
  </r>
  <r>
    <s v="107"/>
    <s v="107006"/>
    <s v="LUN - JU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6.2057221128999993"/>
    <n v="6.2057221128999993"/>
    <n v="55.851499016099993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5.851499016099993"/>
    <n v="55.851499016099993"/>
  </r>
  <r>
    <s v="107"/>
    <s v="107007"/>
    <s v="LUN - JU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3.8358844855519996"/>
    <n v="3.8358844855519996"/>
    <n v="34.52296036996799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4.522960369967997"/>
    <n v="34.522960369967997"/>
  </r>
  <r>
    <s v="107"/>
    <s v="107009"/>
    <s v="LUN - JUE"/>
    <s v="DIA"/>
    <s v="06:00 - 14:00"/>
    <s v="B8"/>
    <x v="2"/>
    <s v="Barrido Manual de Vías y Áreas Publicas"/>
    <n v="2"/>
    <n v="0"/>
    <n v="0"/>
    <n v="0"/>
    <n v="0.20125867371"/>
    <n v="8.0024241481999994"/>
    <n v="0"/>
    <n v="4.6907170060899999"/>
    <n v="0"/>
    <n v="0"/>
    <n v="12.894399828000001"/>
    <n v="1.728185919"/>
    <n v="14.622585747"/>
    <n v="131.60327172300001"/>
    <n v="0"/>
    <n v="0"/>
    <n v="0"/>
    <n v="0"/>
    <n v="0"/>
    <n v="0"/>
    <n v="0"/>
    <n v="0"/>
    <n v="0"/>
    <n v="0"/>
    <n v="0"/>
    <n v="0"/>
    <n v="9"/>
    <n v="0"/>
    <n v="0"/>
    <n v="0"/>
    <n v="1.81132806339"/>
    <n v="72.021817333799987"/>
    <n v="0"/>
    <n v="42.216453054809996"/>
    <n v="0"/>
    <n v="0"/>
    <n v="116.04959845200001"/>
    <n v="15.553673270999999"/>
    <n v="131.60327172300001"/>
  </r>
  <r>
    <s v="107"/>
    <s v="107010"/>
    <s v="LUN - JUE"/>
    <s v="DIA"/>
    <s v="06:00 - 14:00"/>
    <s v="B5"/>
    <x v="3"/>
    <s v="Barrido Manual de Vías y Áreas Publicas"/>
    <n v="2"/>
    <n v="0"/>
    <n v="0"/>
    <n v="0"/>
    <n v="2.1155733565049997"/>
    <n v="10.561185981989999"/>
    <n v="0"/>
    <n v="0"/>
    <n v="0"/>
    <n v="0"/>
    <n v="12.676759338494998"/>
    <n v="2.1537617835709995"/>
    <n v="14.830521122065997"/>
    <n v="133.47469009859398"/>
    <n v="0"/>
    <n v="0"/>
    <n v="0"/>
    <n v="0"/>
    <n v="0"/>
    <n v="0"/>
    <n v="0"/>
    <n v="0"/>
    <n v="0"/>
    <n v="0"/>
    <n v="0"/>
    <n v="0"/>
    <n v="9"/>
    <n v="0"/>
    <n v="0"/>
    <n v="0"/>
    <n v="19.040160208544997"/>
    <n v="95.050673837909983"/>
    <n v="0"/>
    <n v="0"/>
    <n v="0"/>
    <n v="0"/>
    <n v="114.09083404645499"/>
    <n v="19.383856052138995"/>
    <n v="133.47469009859398"/>
  </r>
  <r>
    <s v="107"/>
    <s v="107011"/>
    <s v="LUN - JU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9928473387550003"/>
    <n v="4.9928473387550003"/>
    <n v="44.935626048795001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4.935626048795001"/>
    <n v="44.935626048795001"/>
  </r>
  <r>
    <s v="107"/>
    <s v="107012"/>
    <s v="LUN - JUE"/>
    <s v="DIA"/>
    <s v="06:00 - 14:00"/>
    <s v="B5"/>
    <x v="3"/>
    <s v="Barrido Manual de Vías y Áreas Publicas"/>
    <n v="2"/>
    <n v="0"/>
    <n v="0"/>
    <n v="0"/>
    <n v="4.5650341263640009"/>
    <n v="0"/>
    <n v="0"/>
    <n v="0"/>
    <n v="0"/>
    <n v="3.8599330430999998"/>
    <n v="8.4249671694640007"/>
    <n v="2.8629833768880002"/>
    <n v="11.287950546352"/>
    <n v="101.591554917168"/>
    <n v="0"/>
    <n v="0"/>
    <n v="0"/>
    <n v="0"/>
    <n v="0"/>
    <n v="0"/>
    <n v="0"/>
    <n v="0"/>
    <n v="0"/>
    <n v="0"/>
    <n v="0"/>
    <n v="0"/>
    <n v="9"/>
    <n v="0"/>
    <n v="0"/>
    <n v="0"/>
    <n v="41.085307137276004"/>
    <n v="0"/>
    <n v="0"/>
    <n v="0"/>
    <n v="0"/>
    <n v="34.739397387899999"/>
    <n v="75.824704525176003"/>
    <n v="25.766850391992001"/>
    <n v="101.591554917168"/>
  </r>
  <r>
    <s v="107"/>
    <s v="107013"/>
    <s v="LUN - JU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0326199930440003"/>
    <n v="4.0326199930440003"/>
    <n v="36.293579937396004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6.293579937396004"/>
    <n v="36.293579937396004"/>
  </r>
  <r>
    <s v="107"/>
    <s v="107014"/>
    <s v="LUN - JUE"/>
    <s v="DIA"/>
    <s v="06:00 - 14:00"/>
    <s v="B5"/>
    <x v="3"/>
    <s v="Barrido Manual de Vías y Áreas Publicas"/>
    <n v="2"/>
    <n v="0"/>
    <n v="0"/>
    <n v="0"/>
    <n v="2.2145135140600001"/>
    <n v="0"/>
    <n v="0"/>
    <n v="0"/>
    <n v="0"/>
    <n v="0"/>
    <n v="2.2145135140600001"/>
    <n v="2.8035281419239997"/>
    <n v="5.0180416559839998"/>
    <n v="45.162374903855998"/>
    <n v="0"/>
    <n v="0"/>
    <n v="0"/>
    <n v="0"/>
    <n v="0"/>
    <n v="0"/>
    <n v="0"/>
    <n v="0"/>
    <n v="0"/>
    <n v="0"/>
    <n v="0"/>
    <n v="0"/>
    <n v="9"/>
    <n v="0"/>
    <n v="0"/>
    <n v="0"/>
    <n v="19.930621626540002"/>
    <n v="0"/>
    <n v="0"/>
    <n v="0"/>
    <n v="0"/>
    <n v="0"/>
    <n v="19.930621626540002"/>
    <n v="25.231753277315995"/>
    <n v="45.162374903855998"/>
  </r>
  <r>
    <s v="107"/>
    <s v="107015"/>
    <s v="LUN - JUE"/>
    <s v="DIA"/>
    <s v="06:00 - 14:00"/>
    <s v="B5"/>
    <x v="3"/>
    <s v="Barrido Manual de Vías y Áreas Publicas"/>
    <n v="2"/>
    <n v="0.78018738005999999"/>
    <n v="0"/>
    <n v="0"/>
    <n v="1.7209769958700001"/>
    <n v="0"/>
    <n v="0"/>
    <n v="0"/>
    <n v="0"/>
    <n v="0"/>
    <n v="2.5011643759300002"/>
    <n v="4.7024578920479998"/>
    <n v="7.203622267978"/>
    <n v="64.832600411802005"/>
    <n v="0"/>
    <n v="0"/>
    <n v="0"/>
    <n v="0"/>
    <n v="0"/>
    <n v="0"/>
    <n v="0"/>
    <n v="0"/>
    <n v="0"/>
    <n v="0"/>
    <n v="0"/>
    <n v="0"/>
    <n v="9"/>
    <n v="7.02168642054"/>
    <n v="0"/>
    <n v="0"/>
    <n v="15.488792962830001"/>
    <n v="0"/>
    <n v="0"/>
    <n v="0"/>
    <n v="0"/>
    <n v="0"/>
    <n v="22.510479383370001"/>
    <n v="42.322121028432001"/>
    <n v="64.832600411802005"/>
  </r>
  <r>
    <s v="107"/>
    <s v="107016"/>
    <s v="LUN - JU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6.0137479198599992"/>
    <n v="6.0137479198599992"/>
    <n v="54.123731278739996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4.123731278739996"/>
    <n v="54.123731278739996"/>
  </r>
  <r>
    <s v="107"/>
    <s v="107017"/>
    <s v="LUN - JUE"/>
    <s v="DIA"/>
    <s v="06:00 - 14:00"/>
    <s v="B5"/>
    <x v="3"/>
    <s v="Barrido Manual de Vías y Áreas Publicas"/>
    <n v="2"/>
    <n v="0"/>
    <n v="0"/>
    <n v="0"/>
    <n v="2.3811448980999996"/>
    <n v="0"/>
    <n v="0"/>
    <n v="0"/>
    <n v="0"/>
    <n v="0"/>
    <n v="2.3811448980999996"/>
    <n v="2.7488492321619993"/>
    <n v="5.1299941302619985"/>
    <n v="46.169947172357986"/>
    <n v="0"/>
    <n v="0"/>
    <n v="0"/>
    <n v="0"/>
    <n v="0"/>
    <n v="0"/>
    <n v="0"/>
    <n v="0"/>
    <n v="0"/>
    <n v="0"/>
    <n v="0"/>
    <n v="0"/>
    <n v="9"/>
    <n v="0"/>
    <n v="0"/>
    <n v="0"/>
    <n v="21.430304082899998"/>
    <n v="0"/>
    <n v="0"/>
    <n v="0"/>
    <n v="0"/>
    <n v="0"/>
    <n v="21.430304082899998"/>
    <n v="24.739643089457992"/>
    <n v="46.169947172357993"/>
  </r>
  <r>
    <s v="108"/>
    <s v="108001"/>
    <s v="MAR - VI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5.208357782388001"/>
    <n v="5.208357782388001"/>
    <n v="46.87522004149200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6.875220041492007"/>
    <n v="46.875220041492007"/>
  </r>
  <r>
    <s v="108"/>
    <s v="108002"/>
    <s v="MAR - VI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4.3882726450842009"/>
    <n v="4.3882726450842009"/>
    <n v="39.49445380575780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9.494453805757807"/>
    <n v="39.494453805757807"/>
  </r>
  <r>
    <s v="108"/>
    <s v="108003"/>
    <s v="MAR - VI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4.0164834082079999"/>
    <n v="4.0164834082079999"/>
    <n v="36.14835067387200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6.148350673872002"/>
    <n v="36.148350673872002"/>
  </r>
  <r>
    <s v="108"/>
    <s v="108006"/>
    <s v="MAR - VI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5.5741589893370014"/>
    <n v="5.5741589893370014"/>
    <n v="50.16743090403301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0.167430904033012"/>
    <n v="50.167430904033012"/>
  </r>
  <r>
    <s v="108"/>
    <s v="108007"/>
    <s v="MAR - VI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3.2618781535819998"/>
    <n v="3.2618781535819998"/>
    <n v="29.356903382237999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29.356903382237999"/>
    <n v="29.356903382237999"/>
  </r>
  <r>
    <s v="108"/>
    <s v="108010"/>
    <s v="MAR - VIE"/>
    <s v="DIA"/>
    <s v="06:00 - 14:00"/>
    <s v="B8"/>
    <x v="2"/>
    <s v="Barrido Manual de Vías y Áreas Publicas"/>
    <n v="2"/>
    <n v="21.414249576970001"/>
    <n v="0"/>
    <n v="0"/>
    <n v="7.7049941440599996"/>
    <n v="13.67584502537"/>
    <n v="0"/>
    <n v="8.2598288844700001"/>
    <n v="0"/>
    <n v="0"/>
    <n v="51.054917630869994"/>
    <n v="3.7550602228889995"/>
    <n v="54.809977853758994"/>
    <n v="493.28980068383095"/>
    <n v="0"/>
    <n v="0"/>
    <n v="0"/>
    <n v="0"/>
    <n v="0"/>
    <n v="0"/>
    <n v="0"/>
    <n v="0"/>
    <n v="0"/>
    <n v="0"/>
    <n v="0"/>
    <n v="0"/>
    <n v="9"/>
    <n v="192.72824619273001"/>
    <n v="0"/>
    <n v="0"/>
    <n v="69.344947296539999"/>
    <n v="123.08260522833"/>
    <n v="0"/>
    <n v="74.338459960229997"/>
    <n v="0"/>
    <n v="0"/>
    <n v="459.49425867782998"/>
    <n v="33.795542006000993"/>
    <n v="493.28980068383095"/>
  </r>
  <r>
    <s v="108"/>
    <s v="108011"/>
    <s v="MAR - VI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8116685240279997"/>
    <n v="4.8116685240279997"/>
    <n v="43.305016716251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3.305016716251998"/>
    <n v="43.305016716251998"/>
  </r>
  <r>
    <s v="108"/>
    <s v="108012"/>
    <s v="MAR - VIE"/>
    <s v="DIA"/>
    <s v="06:00 - 14:00"/>
    <s v="B5"/>
    <x v="3"/>
    <s v="Barrido Manual de Vías y Áreas Publicas"/>
    <n v="2"/>
    <n v="0.94115815627999999"/>
    <n v="0"/>
    <n v="0"/>
    <n v="1.9000758817100001"/>
    <n v="0"/>
    <n v="0"/>
    <n v="0"/>
    <n v="0"/>
    <n v="0"/>
    <n v="2.8412340379900001"/>
    <n v="3.8774204998840003"/>
    <n v="6.7186545378740004"/>
    <n v="60.467890840866005"/>
    <n v="0"/>
    <n v="0"/>
    <n v="0"/>
    <n v="0"/>
    <n v="0"/>
    <n v="0"/>
    <n v="0"/>
    <n v="0"/>
    <n v="0"/>
    <n v="0"/>
    <n v="0"/>
    <n v="0"/>
    <n v="9"/>
    <n v="8.4704234065200001"/>
    <n v="0"/>
    <n v="0"/>
    <n v="17.100682935390001"/>
    <n v="0"/>
    <n v="0"/>
    <n v="0"/>
    <n v="0"/>
    <n v="0"/>
    <n v="25.571106341909999"/>
    <n v="34.896784498956002"/>
    <n v="60.467890840866005"/>
  </r>
  <r>
    <s v="108"/>
    <s v="108013"/>
    <s v="MAR - VIE"/>
    <s v="DIA"/>
    <s v="06:00 - 14:00"/>
    <s v="B5"/>
    <x v="3"/>
    <s v="Barrido Manual de Vías y Áreas Publicas"/>
    <n v="2"/>
    <n v="0"/>
    <n v="0"/>
    <n v="0"/>
    <n v="3.5918842069700001"/>
    <n v="3.2989525725700002"/>
    <n v="0"/>
    <n v="0"/>
    <n v="0"/>
    <n v="0"/>
    <n v="6.8908367795400007"/>
    <n v="2.5912199721500002"/>
    <n v="9.482056751690001"/>
    <n v="85.338510765210003"/>
    <n v="0"/>
    <n v="0"/>
    <n v="0"/>
    <n v="0"/>
    <n v="0"/>
    <n v="0"/>
    <n v="0"/>
    <n v="0"/>
    <n v="0"/>
    <n v="0"/>
    <n v="0"/>
    <n v="0"/>
    <n v="9"/>
    <n v="0"/>
    <n v="0"/>
    <n v="0"/>
    <n v="32.326957862729998"/>
    <n v="29.690573153130003"/>
    <n v="0"/>
    <n v="0"/>
    <n v="0"/>
    <n v="0"/>
    <n v="62.017531015860008"/>
    <n v="23.320979749350002"/>
    <n v="85.338510765210003"/>
  </r>
  <r>
    <s v="108"/>
    <s v="108014"/>
    <s v="MAR - VIE"/>
    <s v="DIA"/>
    <s v="06:00 - 14:00"/>
    <s v="B5"/>
    <x v="3"/>
    <s v="Barrido Manual de Vías y Áreas Publicas"/>
    <n v="2"/>
    <n v="0"/>
    <n v="0"/>
    <n v="0"/>
    <n v="20.983895054600001"/>
    <n v="0"/>
    <n v="0"/>
    <n v="0"/>
    <n v="4.2394767375000004"/>
    <n v="0"/>
    <n v="25.223371792100004"/>
    <n v="0"/>
    <n v="25.223371792100004"/>
    <n v="227.01034612890004"/>
    <n v="0"/>
    <n v="0"/>
    <n v="0"/>
    <n v="0"/>
    <n v="0"/>
    <n v="0"/>
    <n v="0"/>
    <n v="0"/>
    <n v="0"/>
    <n v="0"/>
    <n v="0"/>
    <n v="0"/>
    <n v="9"/>
    <n v="0"/>
    <n v="0"/>
    <n v="0"/>
    <n v="188.85505549140001"/>
    <n v="0"/>
    <n v="0"/>
    <n v="0"/>
    <n v="38.155290637500002"/>
    <n v="0"/>
    <n v="227.01034612890004"/>
    <n v="0"/>
    <n v="227.01034612890004"/>
  </r>
  <r>
    <s v="108"/>
    <s v="108015"/>
    <s v="MAR - VI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6668350166270001"/>
    <n v="4.6668350166270001"/>
    <n v="42.001515149642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2.001515149642998"/>
    <n v="42.001515149642998"/>
  </r>
  <r>
    <s v="108"/>
    <s v="108016"/>
    <s v="MAR - VIE"/>
    <s v="DIA"/>
    <s v="06:00 - 14:00"/>
    <s v="B5"/>
    <x v="3"/>
    <s v="Barrido Manual de Vías y Áreas Publicas"/>
    <n v="2"/>
    <n v="0"/>
    <n v="0"/>
    <n v="0"/>
    <n v="1.3915451885599999"/>
    <n v="0"/>
    <n v="0"/>
    <n v="0"/>
    <n v="0"/>
    <n v="0"/>
    <n v="1.3915451885599999"/>
    <n v="1.9486126632779999"/>
    <n v="3.3401578518379997"/>
    <n v="30.061420666541999"/>
    <n v="0"/>
    <n v="0"/>
    <n v="0"/>
    <n v="0"/>
    <n v="0"/>
    <n v="0"/>
    <n v="0"/>
    <n v="0"/>
    <n v="0"/>
    <n v="0"/>
    <n v="0"/>
    <n v="0"/>
    <n v="9"/>
    <n v="0"/>
    <n v="0"/>
    <n v="0"/>
    <n v="12.523906697039999"/>
    <n v="0"/>
    <n v="0"/>
    <n v="0"/>
    <n v="0"/>
    <n v="0"/>
    <n v="12.523906697039999"/>
    <n v="17.537513969501997"/>
    <n v="30.061420666541999"/>
  </r>
  <r>
    <s v="108"/>
    <s v="108017"/>
    <s v="MAR - VIE"/>
    <s v="DIA"/>
    <s v="06:00 - 14:00"/>
    <s v="B5"/>
    <x v="3"/>
    <s v="Barrido Manual de Vías y Áreas Publicas"/>
    <n v="2"/>
    <n v="0"/>
    <n v="0"/>
    <n v="0"/>
    <n v="3.7653241274929998"/>
    <n v="0"/>
    <n v="0.51208731656999995"/>
    <n v="0"/>
    <n v="0"/>
    <n v="0"/>
    <n v="4.2774114440629996"/>
    <n v="3.6775067478799999"/>
    <n v="7.9549181919429994"/>
    <n v="71.59426372748699"/>
    <n v="0"/>
    <n v="0"/>
    <n v="0"/>
    <n v="0"/>
    <n v="0"/>
    <n v="0"/>
    <n v="0"/>
    <n v="0"/>
    <n v="0"/>
    <n v="0"/>
    <n v="0"/>
    <n v="0"/>
    <n v="9"/>
    <n v="0"/>
    <n v="0"/>
    <n v="0"/>
    <n v="33.887917147437001"/>
    <n v="0"/>
    <n v="4.6087858491299993"/>
    <n v="0"/>
    <n v="0"/>
    <n v="0"/>
    <n v="38.496702996566995"/>
    <n v="33.097560730920002"/>
    <n v="71.594263727487004"/>
  </r>
  <r>
    <s v="108"/>
    <s v="108018"/>
    <s v="MAR - VIE"/>
    <s v="DIA"/>
    <s v="06:00 - 14:00"/>
    <s v="B5"/>
    <x v="3"/>
    <s v="Barrido Manual de Vías y Áreas Publicas"/>
    <n v="2"/>
    <n v="0"/>
    <n v="0"/>
    <n v="0"/>
    <n v="2.9631837192999999"/>
    <n v="0"/>
    <n v="0"/>
    <n v="0"/>
    <n v="0"/>
    <n v="0"/>
    <n v="2.9631837192999999"/>
    <n v="3.9785502944999998"/>
    <n v="6.9417340137999997"/>
    <n v="62.475606124199999"/>
    <n v="0"/>
    <n v="0"/>
    <n v="0"/>
    <n v="0"/>
    <n v="0"/>
    <n v="0"/>
    <n v="0"/>
    <n v="0"/>
    <n v="0"/>
    <n v="0"/>
    <n v="0"/>
    <n v="0"/>
    <n v="9"/>
    <n v="0"/>
    <n v="0"/>
    <n v="0"/>
    <n v="26.668653473699997"/>
    <n v="0"/>
    <n v="0"/>
    <n v="0"/>
    <n v="0"/>
    <n v="0"/>
    <n v="26.668653473699997"/>
    <n v="35.806952650499994"/>
    <n v="62.475606124199992"/>
  </r>
  <r>
    <s v="109"/>
    <s v="109001"/>
    <s v="MIE - SAB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3138925284081089"/>
    <n v="3.3138925284081089"/>
    <n v="29.825032755672979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29.825032755672979"/>
    <n v="29.825032755672979"/>
  </r>
  <r>
    <s v="109"/>
    <s v="109002"/>
    <s v="MIE - SAB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7544404273359997"/>
    <n v="3.7544404273359997"/>
    <n v="33.789963846023994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3.789963846023994"/>
    <n v="33.789963846023994"/>
  </r>
  <r>
    <s v="109"/>
    <s v="109003"/>
    <s v="MIE - SAB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1766732760350003"/>
    <n v="3.1766732760350003"/>
    <n v="28.59005948431500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28.590059484315002"/>
    <n v="28.590059484315002"/>
  </r>
  <r>
    <s v="109"/>
    <s v="109006"/>
    <s v="MIE - SAB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4.1483337473300201"/>
    <n v="4.1483337473300201"/>
    <n v="37.33500372597018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7.335003725970182"/>
    <n v="37.335003725970182"/>
  </r>
  <r>
    <s v="109"/>
    <s v="109007"/>
    <s v="MIE - SAB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5.3122773698121994"/>
    <n v="5.3122773698121994"/>
    <n v="47.810496328309796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7.810496328309796"/>
    <n v="47.810496328309796"/>
  </r>
  <r>
    <s v="109"/>
    <s v="109009"/>
    <s v="MIE - SAB"/>
    <s v="DIA"/>
    <s v="06:00 - 14:00"/>
    <s v="B8"/>
    <x v="2"/>
    <s v="Barrido Manual de Vías y Áreas Publicas"/>
    <n v="2"/>
    <n v="67.8260221747"/>
    <n v="0"/>
    <n v="0"/>
    <n v="3.0758838201000001"/>
    <n v="5.1232747989300007"/>
    <n v="0"/>
    <n v="0"/>
    <n v="0"/>
    <n v="0"/>
    <n v="76.025180793730001"/>
    <n v="4.3860890168759994"/>
    <n v="80.411269810606001"/>
    <n v="723.70142829545398"/>
    <n v="0"/>
    <n v="0"/>
    <n v="0"/>
    <n v="0"/>
    <n v="0"/>
    <n v="0"/>
    <n v="0"/>
    <n v="0"/>
    <n v="0"/>
    <n v="0"/>
    <n v="0"/>
    <n v="0"/>
    <n v="9"/>
    <n v="610.43419957230003"/>
    <n v="0"/>
    <n v="0"/>
    <n v="27.6829543809"/>
    <n v="46.109473190370004"/>
    <n v="0"/>
    <n v="0"/>
    <n v="0"/>
    <n v="0"/>
    <n v="684.22662714357"/>
    <n v="39.474801151883995"/>
    <n v="723.70142829545398"/>
  </r>
  <r>
    <s v="109"/>
    <s v="109010"/>
    <s v="MIE - SAB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6571852058700003"/>
    <n v="4.6571852058700003"/>
    <n v="41.914666852830003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1.914666852830003"/>
    <n v="41.914666852830003"/>
  </r>
  <r>
    <s v="109"/>
    <s v="109011"/>
    <s v="MIE - SAB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6378344219829994"/>
    <n v="4.6378344219829994"/>
    <n v="41.74050979784699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1.740509797846997"/>
    <n v="41.740509797846997"/>
  </r>
  <r>
    <s v="109"/>
    <s v="109012"/>
    <s v="MIE - SAB"/>
    <s v="DIA"/>
    <s v="06:00 - 14:00"/>
    <s v="B5"/>
    <x v="3"/>
    <s v="Barrido Manual de Vías y Áreas Publicas"/>
    <n v="2"/>
    <n v="0"/>
    <n v="0"/>
    <n v="0"/>
    <n v="1.2597274282499999"/>
    <n v="0"/>
    <n v="0"/>
    <n v="0"/>
    <n v="0"/>
    <n v="0"/>
    <n v="1.2597274282499999"/>
    <n v="4.4113509166707008"/>
    <n v="5.6710783449207005"/>
    <n v="51.039705104286305"/>
    <n v="0"/>
    <n v="0"/>
    <n v="0"/>
    <n v="0"/>
    <n v="0"/>
    <n v="0"/>
    <n v="0"/>
    <n v="0"/>
    <n v="0"/>
    <n v="0"/>
    <n v="0"/>
    <n v="0"/>
    <n v="9"/>
    <n v="0"/>
    <n v="0"/>
    <n v="0"/>
    <n v="11.33754685425"/>
    <n v="0"/>
    <n v="0"/>
    <n v="0"/>
    <n v="0"/>
    <n v="0"/>
    <n v="11.33754685425"/>
    <n v="39.702158250036305"/>
    <n v="51.039705104286305"/>
  </r>
  <r>
    <s v="109"/>
    <s v="109013"/>
    <s v="MIE - SAB"/>
    <s v="DIA"/>
    <s v="06:00 - 14:00"/>
    <s v="B5"/>
    <x v="3"/>
    <s v="Barrido Manual de Vías y Áreas Publicas"/>
    <n v="2"/>
    <n v="2.4162682485999998"/>
    <n v="0"/>
    <n v="0"/>
    <n v="0.64000054334000001"/>
    <n v="0"/>
    <n v="0"/>
    <n v="0"/>
    <n v="0"/>
    <n v="0"/>
    <n v="3.05626879194"/>
    <n v="3.2481423916179999"/>
    <n v="6.3044111835579999"/>
    <n v="56.739700652022002"/>
    <n v="0"/>
    <n v="0"/>
    <n v="0"/>
    <n v="0"/>
    <n v="0"/>
    <n v="0"/>
    <n v="0"/>
    <n v="0"/>
    <n v="0"/>
    <n v="0"/>
    <n v="0"/>
    <n v="0"/>
    <n v="9"/>
    <n v="21.746414237399996"/>
    <n v="0"/>
    <n v="0"/>
    <n v="5.7600048900600003"/>
    <n v="0"/>
    <n v="0"/>
    <n v="0"/>
    <n v="0"/>
    <n v="0"/>
    <n v="27.506419127459999"/>
    <n v="29.233281524561999"/>
    <n v="56.739700652021995"/>
  </r>
  <r>
    <s v="109"/>
    <s v="109014"/>
    <s v="MIE - SAB"/>
    <s v="DIA"/>
    <s v="06:00 - 14:00"/>
    <s v="B5"/>
    <x v="3"/>
    <s v="Barrido Manual de Vías y Áreas Publicas"/>
    <n v="2"/>
    <n v="0"/>
    <n v="0"/>
    <n v="0"/>
    <n v="2.1957983518999997"/>
    <n v="0"/>
    <n v="0"/>
    <n v="0"/>
    <n v="0"/>
    <n v="0"/>
    <n v="2.1957983518999997"/>
    <n v="3.1965767107"/>
    <n v="5.3923750625999993"/>
    <n v="48.53137556339999"/>
    <n v="0"/>
    <n v="0"/>
    <n v="0"/>
    <n v="0"/>
    <n v="0"/>
    <n v="0"/>
    <n v="0"/>
    <n v="0"/>
    <n v="0"/>
    <n v="0"/>
    <n v="0"/>
    <n v="0"/>
    <n v="9"/>
    <n v="0"/>
    <n v="0"/>
    <n v="0"/>
    <n v="19.762185167099997"/>
    <n v="0"/>
    <n v="0"/>
    <n v="0"/>
    <n v="0"/>
    <n v="0"/>
    <n v="19.762185167099997"/>
    <n v="28.769190396300001"/>
    <n v="48.531375563399997"/>
  </r>
  <r>
    <s v="109"/>
    <s v="109015"/>
    <s v="MIE - SAB"/>
    <s v="DIA"/>
    <s v="06:00 - 14:00"/>
    <s v="B5"/>
    <x v="3"/>
    <s v="Barrido Manual de Vías y Áreas Publicas"/>
    <n v="2"/>
    <n v="0"/>
    <n v="0"/>
    <n v="0"/>
    <n v="1.0557108771100001"/>
    <n v="0"/>
    <n v="0"/>
    <n v="0"/>
    <n v="0"/>
    <n v="0"/>
    <n v="1.0557108771100001"/>
    <n v="3.2818969112337006"/>
    <n v="4.3376077883437008"/>
    <n v="39.038470095093309"/>
    <n v="0"/>
    <n v="0"/>
    <n v="0"/>
    <n v="0"/>
    <n v="0"/>
    <n v="0"/>
    <n v="0"/>
    <n v="0"/>
    <n v="0"/>
    <n v="0"/>
    <n v="0"/>
    <n v="0"/>
    <n v="9"/>
    <n v="0"/>
    <n v="0"/>
    <n v="0"/>
    <n v="9.501397893990001"/>
    <n v="0"/>
    <n v="0"/>
    <n v="0"/>
    <n v="0"/>
    <n v="0"/>
    <n v="9.501397893990001"/>
    <n v="29.537072201103307"/>
    <n v="39.038470095093309"/>
  </r>
  <r>
    <s v="109"/>
    <s v="109016"/>
    <s v="MIE - SAB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5.190313411"/>
    <n v="5.190313411"/>
    <n v="46.712820698999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6.712820698999998"/>
    <n v="46.712820698999998"/>
  </r>
  <r>
    <s v="109"/>
    <s v="109017"/>
    <s v="MIE - SAB"/>
    <s v="DIA"/>
    <s v="06:00 - 14:00"/>
    <s v="B5"/>
    <x v="3"/>
    <s v="Barrido Manual de Vías y Áreas Publicas"/>
    <n v="2"/>
    <n v="0"/>
    <n v="0"/>
    <n v="0"/>
    <n v="3.4694488627099997"/>
    <n v="0"/>
    <n v="0"/>
    <n v="0"/>
    <n v="0"/>
    <n v="0"/>
    <n v="3.4694488627099997"/>
    <n v="3.6421050983681003"/>
    <n v="7.1115539610780996"/>
    <n v="64.003985649702898"/>
    <n v="0"/>
    <n v="0"/>
    <n v="0"/>
    <n v="0"/>
    <n v="0"/>
    <n v="0"/>
    <n v="0"/>
    <n v="0"/>
    <n v="0"/>
    <n v="0"/>
    <n v="0"/>
    <n v="0"/>
    <n v="9"/>
    <n v="0"/>
    <n v="0"/>
    <n v="0"/>
    <n v="31.225039764389997"/>
    <n v="0"/>
    <n v="0"/>
    <n v="0"/>
    <n v="0"/>
    <n v="0"/>
    <n v="31.225039764389997"/>
    <n v="32.778945885312901"/>
    <n v="64.003985649702898"/>
  </r>
  <r>
    <s v="110"/>
    <s v="110003"/>
    <s v="LUN A SAB"/>
    <s v="DIA"/>
    <s v="06:00 - 14:00"/>
    <s v="B6"/>
    <x v="0"/>
    <s v="Barrido Manual de Vías y Áreas Publicas"/>
    <n v="6"/>
    <n v="0"/>
    <n v="0"/>
    <n v="0"/>
    <n v="0"/>
    <n v="0"/>
    <n v="0"/>
    <n v="0"/>
    <n v="0"/>
    <n v="0"/>
    <n v="0"/>
    <n v="3.654485260546001"/>
    <n v="3.654485260546001"/>
    <n v="98.67110203474202"/>
    <n v="0"/>
    <n v="0"/>
    <n v="0"/>
    <n v="0"/>
    <n v="0"/>
    <n v="0"/>
    <n v="0"/>
    <n v="0"/>
    <n v="0"/>
    <n v="0"/>
    <n v="0"/>
    <n v="0"/>
    <n v="27"/>
    <n v="0"/>
    <n v="0"/>
    <n v="0"/>
    <n v="0"/>
    <n v="0"/>
    <n v="0"/>
    <n v="0"/>
    <n v="0"/>
    <n v="0"/>
    <n v="0"/>
    <n v="98.67110203474202"/>
    <n v="98.67110203474202"/>
  </r>
  <r>
    <s v="110"/>
    <s v="110006"/>
    <s v="LUN A SAB"/>
    <s v="DIA"/>
    <s v="06:00 - 14:00"/>
    <s v="B6"/>
    <x v="0"/>
    <s v="Barrido Manual de Vías y Áreas Publicas"/>
    <n v="6"/>
    <n v="0"/>
    <n v="0"/>
    <n v="0"/>
    <n v="0"/>
    <n v="0"/>
    <n v="0"/>
    <n v="0"/>
    <n v="0"/>
    <n v="0"/>
    <n v="0"/>
    <n v="4.0148779747000001"/>
    <n v="4.0148779747000001"/>
    <n v="108.40170531690001"/>
    <n v="0"/>
    <n v="0"/>
    <n v="0"/>
    <n v="0"/>
    <n v="0"/>
    <n v="0"/>
    <n v="0"/>
    <n v="0"/>
    <n v="0"/>
    <n v="0"/>
    <n v="0"/>
    <n v="0"/>
    <n v="27"/>
    <n v="0"/>
    <n v="0"/>
    <n v="0"/>
    <n v="0"/>
    <n v="0"/>
    <n v="0"/>
    <n v="0"/>
    <n v="0"/>
    <n v="0"/>
    <n v="0"/>
    <n v="108.40170531690001"/>
    <n v="108.40170531690001"/>
  </r>
  <r>
    <s v="110"/>
    <s v="110007"/>
    <s v="LUN A SAB"/>
    <s v="DIA"/>
    <s v="06:00 - 14:00"/>
    <s v="B6"/>
    <x v="0"/>
    <s v="Barrido Manual de Vías y Áreas Publicas"/>
    <n v="6"/>
    <n v="15.1150010737"/>
    <n v="0"/>
    <n v="0"/>
    <n v="0"/>
    <n v="0"/>
    <n v="0"/>
    <n v="0"/>
    <n v="0"/>
    <n v="0"/>
    <n v="15.1150010737"/>
    <n v="0"/>
    <n v="15.1150010737"/>
    <n v="408.10502898990001"/>
    <n v="0"/>
    <n v="0"/>
    <n v="0"/>
    <n v="0"/>
    <n v="0"/>
    <n v="0"/>
    <n v="0"/>
    <n v="0"/>
    <n v="0"/>
    <n v="0"/>
    <n v="0"/>
    <n v="0"/>
    <n v="27"/>
    <n v="408.10502898990001"/>
    <n v="0"/>
    <n v="0"/>
    <n v="0"/>
    <n v="0"/>
    <n v="0"/>
    <n v="0"/>
    <n v="0"/>
    <n v="0"/>
    <n v="408.10502898990001"/>
    <n v="0"/>
    <n v="408.10502898990001"/>
  </r>
  <r>
    <s v="110"/>
    <s v="110008"/>
    <s v="LUN A SAB"/>
    <s v="DIA"/>
    <s v="06:00 - 14:00"/>
    <s v="B6"/>
    <x v="0"/>
    <s v="Barrido Manual de Vías y Áreas Publicas"/>
    <n v="6"/>
    <n v="0"/>
    <n v="0"/>
    <n v="0"/>
    <n v="1.1533401048"/>
    <n v="1.5807176668"/>
    <n v="0"/>
    <n v="0"/>
    <n v="0"/>
    <n v="0"/>
    <n v="2.7340577715999999"/>
    <n v="3.787100863645001"/>
    <n v="6.5211586352450013"/>
    <n v="176.07128315161503"/>
    <n v="0"/>
    <n v="0"/>
    <n v="0"/>
    <n v="0"/>
    <n v="0"/>
    <n v="0"/>
    <n v="0"/>
    <n v="0"/>
    <n v="0"/>
    <n v="0"/>
    <n v="0"/>
    <n v="0"/>
    <n v="27"/>
    <n v="0"/>
    <n v="0"/>
    <n v="0"/>
    <n v="31.140182829600001"/>
    <n v="42.679377003600003"/>
    <n v="0"/>
    <n v="0"/>
    <n v="0"/>
    <n v="0"/>
    <n v="73.819559833200003"/>
    <n v="102.25172331841503"/>
    <n v="176.07128315161503"/>
  </r>
  <r>
    <s v="110"/>
    <s v="110009"/>
    <s v="LUN A SAB"/>
    <s v="DIA"/>
    <s v="06:00 - 14:00"/>
    <s v="B6"/>
    <x v="0"/>
    <s v="Barrido Manual de Vías y Áreas Publicas"/>
    <n v="6"/>
    <n v="0"/>
    <n v="0"/>
    <n v="0"/>
    <n v="0.16448454895"/>
    <n v="0"/>
    <n v="0"/>
    <n v="0"/>
    <n v="0"/>
    <n v="0"/>
    <n v="0.16448454895"/>
    <n v="3.9165125639920002"/>
    <n v="4.0809971129420006"/>
    <n v="110.18692204943402"/>
    <n v="0"/>
    <n v="0"/>
    <n v="0"/>
    <n v="0"/>
    <n v="0"/>
    <n v="0"/>
    <n v="0"/>
    <n v="0"/>
    <n v="0"/>
    <n v="0"/>
    <n v="0"/>
    <n v="0"/>
    <n v="27"/>
    <n v="0"/>
    <n v="0"/>
    <n v="0"/>
    <n v="4.4410828216500002"/>
    <n v="0"/>
    <n v="0"/>
    <n v="0"/>
    <n v="0"/>
    <n v="0"/>
    <n v="4.4410828216500002"/>
    <n v="105.745839227784"/>
    <n v="110.186922049434"/>
  </r>
  <r>
    <s v="111"/>
    <s v="111001"/>
    <s v="LUN A DOM"/>
    <s v="DIA"/>
    <s v="06:00 - 14:00"/>
    <s v="B1"/>
    <x v="5"/>
    <s v="Barrido Manual de Vías y Áreas Publicas"/>
    <n v="7"/>
    <n v="0"/>
    <n v="0"/>
    <n v="0"/>
    <n v="0"/>
    <n v="0"/>
    <n v="0"/>
    <n v="0"/>
    <n v="0"/>
    <n v="0"/>
    <n v="0"/>
    <n v="0.76357276100000004"/>
    <n v="0.76357276100000004"/>
    <n v="23.670755591000002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23.670755591000002"/>
    <n v="23.670755591000002"/>
  </r>
  <r>
    <s v="111"/>
    <s v="111002"/>
    <s v="LUN A DOM"/>
    <s v="DIA"/>
    <s v="06:00 - 14:00"/>
    <s v="B1"/>
    <x v="5"/>
    <s v="Barrido Manual de Vías y Áreas Publicas"/>
    <n v="7"/>
    <n v="0"/>
    <n v="3.8403725896999998"/>
    <n v="0"/>
    <n v="0"/>
    <n v="0"/>
    <n v="0"/>
    <n v="0"/>
    <n v="0"/>
    <n v="0"/>
    <n v="3.8403725896999998"/>
    <n v="0"/>
    <n v="3.8403725896999998"/>
    <n v="119.0515502807"/>
    <n v="0"/>
    <n v="0"/>
    <n v="0"/>
    <n v="0"/>
    <n v="0"/>
    <n v="0"/>
    <n v="0"/>
    <n v="0"/>
    <n v="0"/>
    <n v="0"/>
    <n v="0"/>
    <n v="0"/>
    <n v="31"/>
    <n v="0"/>
    <n v="119.0515502807"/>
    <n v="0"/>
    <n v="0"/>
    <n v="0"/>
    <n v="0"/>
    <n v="0"/>
    <n v="0"/>
    <n v="0"/>
    <n v="119.0515502807"/>
    <n v="0"/>
    <n v="119.0515502807"/>
  </r>
  <r>
    <s v="113"/>
    <s v="113038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6233482968729973"/>
    <n v="6.6233482968729973"/>
    <n v="92.726876156221962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2.726876156221962"/>
    <n v="92.726876156221962"/>
  </r>
  <r>
    <s v="113"/>
    <s v="113039"/>
    <s v="LUN - MIE - VIE"/>
    <s v="DIA"/>
    <s v="06:00 - 14:00"/>
    <s v="B2"/>
    <x v="7"/>
    <s v="Barrido Manual de Vías y Áreas Publicas"/>
    <n v="3"/>
    <n v="1.6961098136599999"/>
    <n v="0"/>
    <n v="0"/>
    <n v="0"/>
    <n v="0"/>
    <n v="0"/>
    <n v="0"/>
    <n v="0"/>
    <n v="0"/>
    <n v="1.6961098136599999"/>
    <n v="6.6701832579518987"/>
    <n v="8.3662930716118993"/>
    <n v="117.12810300256659"/>
    <n v="0"/>
    <n v="0"/>
    <n v="0"/>
    <n v="0"/>
    <n v="0"/>
    <n v="0"/>
    <n v="0"/>
    <n v="0"/>
    <n v="0"/>
    <n v="0"/>
    <n v="0"/>
    <n v="0"/>
    <n v="14"/>
    <n v="23.745537391239999"/>
    <n v="0"/>
    <n v="0"/>
    <n v="0"/>
    <n v="0"/>
    <n v="0"/>
    <n v="0"/>
    <n v="0"/>
    <n v="0"/>
    <n v="23.745537391239999"/>
    <n v="93.382565611326584"/>
    <n v="117.12810300256658"/>
  </r>
  <r>
    <s v="113"/>
    <s v="113040"/>
    <s v="LUN - MIE - VIE"/>
    <s v="DIA"/>
    <s v="06:00 - 14:00"/>
    <s v="B2"/>
    <x v="7"/>
    <s v="Barrido Manual de Vías y Áreas Publicas"/>
    <n v="3"/>
    <n v="6.8431795920000003"/>
    <n v="0"/>
    <n v="0"/>
    <n v="0.59362303790000004"/>
    <n v="0"/>
    <n v="0"/>
    <n v="0"/>
    <n v="0"/>
    <n v="0"/>
    <n v="7.4368026299000007"/>
    <n v="6.8138241166710012"/>
    <n v="14.250626746571001"/>
    <n v="199.50877445199401"/>
    <n v="0"/>
    <n v="0"/>
    <n v="0"/>
    <n v="0"/>
    <n v="0"/>
    <n v="0"/>
    <n v="0"/>
    <n v="0"/>
    <n v="0"/>
    <n v="0"/>
    <n v="0"/>
    <n v="0"/>
    <n v="14"/>
    <n v="95.804514288000007"/>
    <n v="0"/>
    <n v="0"/>
    <n v="8.3107225305999997"/>
    <n v="0"/>
    <n v="0"/>
    <n v="0"/>
    <n v="0"/>
    <n v="0"/>
    <n v="104.11523681860001"/>
    <n v="95.393537633394018"/>
    <n v="199.50877445199404"/>
  </r>
  <r>
    <s v="113"/>
    <s v="113041"/>
    <s v="LUN - MIE - VIE"/>
    <s v="DIA"/>
    <s v="06:00 - 14:00"/>
    <s v="B2"/>
    <x v="7"/>
    <s v="Barrido Manual de Vías y Áreas Publicas"/>
    <n v="3"/>
    <n v="0"/>
    <n v="0"/>
    <n v="0"/>
    <n v="0.67846273786"/>
    <n v="0"/>
    <n v="0"/>
    <n v="0"/>
    <n v="0"/>
    <n v="0"/>
    <n v="0.67846273786"/>
    <n v="6.1398975111260006"/>
    <n v="6.8183602489860009"/>
    <n v="95.457043485804007"/>
    <n v="0"/>
    <n v="0"/>
    <n v="0"/>
    <n v="0"/>
    <n v="0"/>
    <n v="0"/>
    <n v="0"/>
    <n v="0"/>
    <n v="0"/>
    <n v="0"/>
    <n v="0"/>
    <n v="0"/>
    <n v="14"/>
    <n v="0"/>
    <n v="0"/>
    <n v="0"/>
    <n v="9.4984783300399993"/>
    <n v="0"/>
    <n v="0"/>
    <n v="0"/>
    <n v="0"/>
    <n v="0"/>
    <n v="9.4984783300399993"/>
    <n v="85.958565155764006"/>
    <n v="95.457043485804007"/>
  </r>
  <r>
    <s v="113"/>
    <s v="113042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757623369229997"/>
    <n v="6.8757623369229997"/>
    <n v="96.260672716921988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6.260672716921988"/>
    <n v="96.260672716921988"/>
  </r>
  <r>
    <s v="113"/>
    <s v="113043"/>
    <s v="LUN - MIE - VIE"/>
    <s v="DIA"/>
    <s v="06:00 - 14:00"/>
    <s v="B2"/>
    <x v="7"/>
    <s v="Barrido Manual de Vías y Áreas Publicas"/>
    <n v="3"/>
    <n v="0.62689190491000002"/>
    <n v="0"/>
    <n v="0"/>
    <n v="0"/>
    <n v="0"/>
    <n v="0"/>
    <n v="0"/>
    <n v="0"/>
    <n v="0"/>
    <n v="0.62689190491000002"/>
    <n v="6.7318101915339996"/>
    <n v="7.3587020964439995"/>
    <n v="103.021829350216"/>
    <n v="0"/>
    <n v="0"/>
    <n v="0"/>
    <n v="0"/>
    <n v="0"/>
    <n v="0"/>
    <n v="0"/>
    <n v="0"/>
    <n v="0"/>
    <n v="0"/>
    <n v="0"/>
    <n v="0"/>
    <n v="14"/>
    <n v="8.7764866687400005"/>
    <n v="0"/>
    <n v="0"/>
    <n v="0"/>
    <n v="0"/>
    <n v="0"/>
    <n v="0"/>
    <n v="0"/>
    <n v="0"/>
    <n v="8.7764866687400005"/>
    <n v="94.245342681475989"/>
    <n v="103.021829350216"/>
  </r>
  <r>
    <s v="113"/>
    <s v="113044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096355988947005"/>
    <n v="6.7096355988947005"/>
    <n v="93.934898384525809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3.934898384525809"/>
    <n v="93.934898384525809"/>
  </r>
  <r>
    <s v="113"/>
    <s v="113045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386315367832994"/>
    <n v="6.7386315367832994"/>
    <n v="94.340841514966186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4.340841514966186"/>
    <n v="94.340841514966186"/>
  </r>
  <r>
    <s v="113"/>
    <s v="113046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6306866321886497"/>
    <n v="6.6306866321886497"/>
    <n v="92.829612850641098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2.829612850641098"/>
    <n v="92.829612850641098"/>
  </r>
  <r>
    <s v="113"/>
    <s v="113047"/>
    <s v="LUN - MIE - VIE"/>
    <s v="DIA"/>
    <s v="06:00 - 14:00"/>
    <s v="B2"/>
    <x v="7"/>
    <s v="Barrido Manual de Vías y Áreas Publicas"/>
    <n v="3"/>
    <n v="12.8258131888"/>
    <n v="0"/>
    <n v="0"/>
    <n v="0"/>
    <n v="0"/>
    <n v="0"/>
    <n v="0"/>
    <n v="0"/>
    <n v="0"/>
    <n v="12.8258131888"/>
    <n v="6.6966675744326007"/>
    <n v="19.522480763232601"/>
    <n v="273.31473068525639"/>
    <n v="0"/>
    <n v="0"/>
    <n v="0"/>
    <n v="0"/>
    <n v="0"/>
    <n v="0"/>
    <n v="0"/>
    <n v="0"/>
    <n v="0"/>
    <n v="0"/>
    <n v="0"/>
    <n v="0"/>
    <n v="14"/>
    <n v="179.5613846432"/>
    <n v="0"/>
    <n v="0"/>
    <n v="0"/>
    <n v="0"/>
    <n v="0"/>
    <n v="0"/>
    <n v="0"/>
    <n v="0"/>
    <n v="179.5613846432"/>
    <n v="93.753346042056407"/>
    <n v="273.31473068525639"/>
  </r>
  <r>
    <s v="113"/>
    <s v="113048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483089269135009"/>
    <n v="6.8483089269135009"/>
    <n v="95.876324976789007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5.876324976789007"/>
    <n v="95.876324976789007"/>
  </r>
  <r>
    <s v="113"/>
    <s v="113049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5405095316588016"/>
    <n v="6.5405095316588016"/>
    <n v="91.567133443223227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1.567133443223227"/>
    <n v="91.567133443223227"/>
  </r>
  <r>
    <s v="113"/>
    <s v="113050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5782496822529977"/>
    <n v="6.5782496822529977"/>
    <n v="92.095495551541973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2.095495551541973"/>
    <n v="92.095495551541973"/>
  </r>
  <r>
    <s v="113"/>
    <s v="113051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110974588060017"/>
    <n v="6.7110974588060017"/>
    <n v="93.955364423284024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3.955364423284024"/>
    <n v="93.955364423284024"/>
  </r>
  <r>
    <s v="113"/>
    <s v="113052"/>
    <s v="LUN - MIE - VIE"/>
    <s v="DIA"/>
    <s v="06:00 - 14:00"/>
    <s v="B2"/>
    <x v="7"/>
    <s v="Barrido Manual de Vías y Áreas Publicas"/>
    <n v="3"/>
    <n v="7.0178330243999998"/>
    <n v="0"/>
    <n v="0"/>
    <n v="0"/>
    <n v="0"/>
    <n v="0"/>
    <n v="0"/>
    <n v="0"/>
    <n v="0"/>
    <n v="7.0178330243999998"/>
    <n v="6.6712371647950004"/>
    <n v="13.689070189195"/>
    <n v="191.64698264872999"/>
    <n v="0"/>
    <n v="0"/>
    <n v="0"/>
    <n v="0"/>
    <n v="0"/>
    <n v="0"/>
    <n v="0"/>
    <n v="0"/>
    <n v="0"/>
    <n v="0"/>
    <n v="0"/>
    <n v="0"/>
    <n v="14"/>
    <n v="98.249662341600001"/>
    <n v="0"/>
    <n v="0"/>
    <n v="0"/>
    <n v="0"/>
    <n v="0"/>
    <n v="0"/>
    <n v="0"/>
    <n v="0"/>
    <n v="98.249662341600001"/>
    <n v="93.397320307130002"/>
    <n v="191.64698264872999"/>
  </r>
  <r>
    <s v="113"/>
    <s v="113053"/>
    <s v="LUN - MIE - VIE"/>
    <s v="DIA"/>
    <s v="06:00 - 14:00"/>
    <s v="B2"/>
    <x v="7"/>
    <s v="Barrido Manual de Vías y Áreas Publicas"/>
    <n v="3"/>
    <n v="0"/>
    <n v="0"/>
    <n v="1.3862465675"/>
    <n v="0"/>
    <n v="0"/>
    <n v="0"/>
    <n v="0"/>
    <n v="0"/>
    <n v="0"/>
    <n v="1.3862465675"/>
    <n v="6.6416459254560003"/>
    <n v="8.0278924929560009"/>
    <n v="112.39049490138402"/>
    <n v="0"/>
    <n v="0"/>
    <n v="0"/>
    <n v="0"/>
    <n v="0"/>
    <n v="0"/>
    <n v="0"/>
    <n v="0"/>
    <n v="0"/>
    <n v="0"/>
    <n v="0"/>
    <n v="0"/>
    <n v="14"/>
    <n v="0"/>
    <n v="0"/>
    <n v="19.407451944999998"/>
    <n v="0"/>
    <n v="0"/>
    <n v="0"/>
    <n v="0"/>
    <n v="0"/>
    <n v="0"/>
    <n v="19.407451944999998"/>
    <n v="92.983042956383997"/>
    <n v="112.39049490138399"/>
  </r>
  <r>
    <s v="113"/>
    <s v="113054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282422140848604"/>
    <n v="6.8282422140848604"/>
    <n v="95.595390997188048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5.595390997188048"/>
    <n v="95.595390997188048"/>
  </r>
  <r>
    <s v="113"/>
    <s v="113055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308912906986006"/>
    <n v="6.8308912906986006"/>
    <n v="95.632478069780404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5.632478069780404"/>
    <n v="95.632478069780404"/>
  </r>
  <r>
    <s v="113"/>
    <s v="113056"/>
    <s v="LUN - MIE - VIE"/>
    <s v="DIA"/>
    <s v="06:00 - 14:00"/>
    <s v="B2"/>
    <x v="7"/>
    <s v="Barrido Manual de Vías y Áreas Publicas"/>
    <n v="3"/>
    <n v="2.8726753160999996"/>
    <n v="0"/>
    <n v="0"/>
    <n v="0"/>
    <n v="0"/>
    <n v="0"/>
    <n v="0"/>
    <n v="0"/>
    <n v="0"/>
    <n v="2.8726753160999996"/>
    <n v="6.7232916218229004"/>
    <n v="9.5959669379228991"/>
    <n v="134.34353713092059"/>
    <n v="0"/>
    <n v="0"/>
    <n v="0"/>
    <n v="0"/>
    <n v="0"/>
    <n v="0"/>
    <n v="0"/>
    <n v="0"/>
    <n v="0"/>
    <n v="0"/>
    <n v="0"/>
    <n v="0"/>
    <n v="14"/>
    <n v="40.217454425399993"/>
    <n v="0"/>
    <n v="0"/>
    <n v="0"/>
    <n v="0"/>
    <n v="0"/>
    <n v="0"/>
    <n v="0"/>
    <n v="0"/>
    <n v="40.217454425399993"/>
    <n v="94.126082705520602"/>
    <n v="134.34353713092059"/>
  </r>
  <r>
    <s v="113"/>
    <s v="113057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4.9158769752471985"/>
    <n v="4.9158769752471985"/>
    <n v="68.822277653460773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68.822277653460773"/>
    <n v="68.822277653460773"/>
  </r>
  <r>
    <s v="113"/>
    <s v="113058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4848817148876998"/>
    <n v="5.4848817148876998"/>
    <n v="76.788344008427799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76.788344008427799"/>
    <n v="76.788344008427799"/>
  </r>
  <r>
    <s v="113"/>
    <s v="113059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4.8910688190560601"/>
    <n v="4.8910688190560601"/>
    <n v="68.474963466784843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68.474963466784843"/>
    <n v="68.474963466784843"/>
  </r>
  <r>
    <s v="113"/>
    <s v="113060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173949706378087"/>
    <n v="5.173949706378087"/>
    <n v="72.435295889293215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72.435295889293215"/>
    <n v="72.435295889293215"/>
  </r>
  <r>
    <s v="113"/>
    <s v="113061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0530177810684007"/>
    <n v="6.0530177810684007"/>
    <n v="84.742248934957615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84.742248934957615"/>
    <n v="84.742248934957615"/>
  </r>
  <r>
    <s v="113"/>
    <s v="113062"/>
    <s v="LUN - MIE - VIE"/>
    <s v="DIA"/>
    <s v="06:00 - 14:00"/>
    <s v="B8"/>
    <x v="2"/>
    <s v="Barrido Manual de Vías y Áreas Publicas"/>
    <n v="3"/>
    <n v="4.6372346388999999"/>
    <n v="0"/>
    <n v="0"/>
    <n v="0.65030695494000001"/>
    <n v="5.1700547134399999"/>
    <n v="0"/>
    <n v="0"/>
    <n v="0"/>
    <n v="0"/>
    <n v="10.457596307279999"/>
    <n v="3.0503043013899998"/>
    <n v="13.507900608669999"/>
    <n v="189.11060852137999"/>
    <n v="0"/>
    <n v="0"/>
    <n v="0"/>
    <n v="0"/>
    <n v="0"/>
    <n v="0"/>
    <n v="0"/>
    <n v="0"/>
    <n v="0"/>
    <n v="0"/>
    <n v="0"/>
    <n v="0"/>
    <n v="14"/>
    <n v="64.921284944600004"/>
    <n v="0"/>
    <n v="0"/>
    <n v="9.1042973691600011"/>
    <n v="72.380765988159993"/>
    <n v="0"/>
    <n v="0"/>
    <n v="0"/>
    <n v="0"/>
    <n v="146.40634830191999"/>
    <n v="42.704260219459997"/>
    <n v="189.11060852137999"/>
  </r>
  <r>
    <s v="113"/>
    <s v="113063"/>
    <s v="LUN - MIE - VIE"/>
    <s v="DIA"/>
    <s v="06:00 - 14:00"/>
    <s v="B3"/>
    <x v="4"/>
    <s v="Barrido Manual de Vías y Áreas Publicas"/>
    <n v="3"/>
    <n v="0"/>
    <n v="0"/>
    <n v="0"/>
    <n v="26.062762439299998"/>
    <n v="0"/>
    <n v="0"/>
    <n v="0"/>
    <n v="0"/>
    <n v="0"/>
    <n v="26.062762439299998"/>
    <n v="3.1101125361599999"/>
    <n v="29.172874975459997"/>
    <n v="408.42024965643998"/>
    <n v="0"/>
    <n v="0"/>
    <n v="0"/>
    <n v="0"/>
    <n v="0"/>
    <n v="0"/>
    <n v="0"/>
    <n v="0"/>
    <n v="0"/>
    <n v="0"/>
    <n v="0"/>
    <n v="0"/>
    <n v="14"/>
    <n v="0"/>
    <n v="0"/>
    <n v="0"/>
    <n v="364.87867415019997"/>
    <n v="0"/>
    <n v="0"/>
    <n v="0"/>
    <n v="0"/>
    <n v="0"/>
    <n v="364.87867415019997"/>
    <n v="43.541575506240001"/>
    <n v="408.42024965643998"/>
  </r>
  <r>
    <s v="113"/>
    <s v="113064"/>
    <s v="LUN - MIE - VIE"/>
    <s v="DIA"/>
    <s v="06:00 - 14:00"/>
    <s v="B3"/>
    <x v="4"/>
    <s v="Barrido Manual de Vías y Áreas Publicas"/>
    <n v="3"/>
    <n v="0.95578360542999996"/>
    <n v="0.27232413190999999"/>
    <n v="0"/>
    <n v="0"/>
    <n v="2.1010665208699999"/>
    <n v="0"/>
    <n v="0"/>
    <n v="0"/>
    <n v="0"/>
    <n v="3.3291742582100001"/>
    <n v="0"/>
    <n v="3.3291742582100001"/>
    <n v="46.608439614940004"/>
    <n v="0"/>
    <n v="0"/>
    <n v="0"/>
    <n v="0"/>
    <n v="0"/>
    <n v="0"/>
    <n v="0"/>
    <n v="0"/>
    <n v="0"/>
    <n v="0"/>
    <n v="0"/>
    <n v="0"/>
    <n v="14"/>
    <n v="13.38097047602"/>
    <n v="3.8125378467399997"/>
    <n v="0"/>
    <n v="0"/>
    <n v="29.41493129218"/>
    <n v="0"/>
    <n v="0"/>
    <n v="0"/>
    <n v="0"/>
    <n v="46.608439614940004"/>
    <n v="0"/>
    <n v="46.608439614940004"/>
  </r>
  <r>
    <s v="114"/>
    <s v="114038"/>
    <s v="MAR - JUE - SAB"/>
    <s v="DIA"/>
    <s v="06:00 - 14:00"/>
    <s v="B2"/>
    <x v="7"/>
    <s v="Barrido Manual de Vías y Áreas Publicas"/>
    <n v="3"/>
    <n v="0"/>
    <n v="0"/>
    <n v="0"/>
    <n v="0.17342532416000001"/>
    <n v="0"/>
    <n v="0"/>
    <n v="0"/>
    <n v="0"/>
    <n v="0"/>
    <n v="0.17342532416000001"/>
    <n v="6.614782347189001"/>
    <n v="6.7882076713490012"/>
    <n v="88.24669972753702"/>
    <n v="0"/>
    <n v="0"/>
    <n v="0"/>
    <n v="0"/>
    <n v="0"/>
    <n v="0"/>
    <n v="0"/>
    <n v="0"/>
    <n v="0"/>
    <n v="0"/>
    <n v="0"/>
    <n v="0"/>
    <n v="13"/>
    <n v="0"/>
    <n v="0"/>
    <n v="0"/>
    <n v="2.2545292140800002"/>
    <n v="0"/>
    <n v="0"/>
    <n v="0"/>
    <n v="0"/>
    <n v="0"/>
    <n v="2.2545292140800002"/>
    <n v="85.992170513457012"/>
    <n v="88.246699727537006"/>
  </r>
  <r>
    <s v="114"/>
    <s v="114039"/>
    <s v="MAR - JUE - SAB"/>
    <s v="DIA"/>
    <s v="06:00 - 14:00"/>
    <s v="B2"/>
    <x v="7"/>
    <s v="Barrido Manual de Vías y Áreas Publicas"/>
    <n v="3"/>
    <n v="0"/>
    <n v="0"/>
    <n v="0"/>
    <n v="0.99248452580999991"/>
    <n v="0"/>
    <n v="0"/>
    <n v="0"/>
    <n v="0"/>
    <n v="0"/>
    <n v="0.99248452580999991"/>
    <n v="6.5046737129980006"/>
    <n v="7.4971582388080007"/>
    <n v="97.463057104504003"/>
    <n v="0"/>
    <n v="0"/>
    <n v="0"/>
    <n v="0"/>
    <n v="0"/>
    <n v="0"/>
    <n v="0"/>
    <n v="0"/>
    <n v="0"/>
    <n v="0"/>
    <n v="0"/>
    <n v="0"/>
    <n v="13"/>
    <n v="0"/>
    <n v="0"/>
    <n v="0"/>
    <n v="12.902298835529999"/>
    <n v="0"/>
    <n v="0"/>
    <n v="0"/>
    <n v="0"/>
    <n v="0"/>
    <n v="12.902298835529999"/>
    <n v="84.560758268974013"/>
    <n v="97.463057104504017"/>
  </r>
  <r>
    <s v="114"/>
    <s v="114040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777773765480021"/>
    <n v="6.7777773765480021"/>
    <n v="88.111105895124027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88.111105895124027"/>
    <n v="88.111105895124027"/>
  </r>
  <r>
    <s v="114"/>
    <s v="114041"/>
    <s v="MAR - JUE - SAB"/>
    <s v="DIA"/>
    <s v="06:00 - 14:00"/>
    <s v="B2"/>
    <x v="7"/>
    <s v="Barrido Manual de Vías y Áreas Publicas"/>
    <n v="3"/>
    <n v="3.9694682940999999"/>
    <n v="0"/>
    <n v="0"/>
    <n v="0"/>
    <n v="0"/>
    <n v="0"/>
    <n v="0"/>
    <n v="0"/>
    <n v="0"/>
    <n v="3.9694682940999999"/>
    <n v="6.9820296791771002"/>
    <n v="10.9514979732771"/>
    <n v="142.3694736526023"/>
    <n v="0"/>
    <n v="0"/>
    <n v="0"/>
    <n v="0"/>
    <n v="0"/>
    <n v="0"/>
    <n v="0"/>
    <n v="0"/>
    <n v="0"/>
    <n v="0"/>
    <n v="0"/>
    <n v="0"/>
    <n v="13"/>
    <n v="51.603087823300001"/>
    <n v="0"/>
    <n v="0"/>
    <n v="0"/>
    <n v="0"/>
    <n v="0"/>
    <n v="0"/>
    <n v="0"/>
    <n v="0"/>
    <n v="51.603087823300001"/>
    <n v="90.766385829302308"/>
    <n v="142.36947365260232"/>
  </r>
  <r>
    <s v="114"/>
    <s v="114042"/>
    <s v="MAR - JUE - SAB"/>
    <s v="DIA"/>
    <s v="06:00 - 14:00"/>
    <s v="B2"/>
    <x v="7"/>
    <s v="Barrido Manual de Vías y Áreas Publicas"/>
    <n v="3"/>
    <n v="0.97562849689999998"/>
    <n v="0"/>
    <n v="0"/>
    <n v="0"/>
    <n v="0"/>
    <n v="0"/>
    <n v="0"/>
    <n v="0"/>
    <n v="0"/>
    <n v="0.97562849689999998"/>
    <n v="6.4011444276487"/>
    <n v="7.3767729245486997"/>
    <n v="95.8980480191331"/>
    <n v="0"/>
    <n v="0"/>
    <n v="0"/>
    <n v="0"/>
    <n v="0"/>
    <n v="0"/>
    <n v="0"/>
    <n v="0"/>
    <n v="0"/>
    <n v="0"/>
    <n v="0"/>
    <n v="0"/>
    <n v="13"/>
    <n v="12.683170459699999"/>
    <n v="0"/>
    <n v="0"/>
    <n v="0"/>
    <n v="0"/>
    <n v="0"/>
    <n v="0"/>
    <n v="0"/>
    <n v="0"/>
    <n v="12.683170459699999"/>
    <n v="83.214877559433106"/>
    <n v="95.8980480191331"/>
  </r>
  <r>
    <s v="114"/>
    <s v="114043"/>
    <s v="MAR - JUE - SAB"/>
    <s v="DIA"/>
    <s v="06:00 - 14:00"/>
    <s v="B2"/>
    <x v="7"/>
    <s v="Barrido Manual de Vías y Áreas Publicas"/>
    <n v="3"/>
    <n v="2.2319176828500003"/>
    <n v="0"/>
    <n v="7.7726238334"/>
    <n v="0"/>
    <n v="0"/>
    <n v="0"/>
    <n v="0"/>
    <n v="0"/>
    <n v="0"/>
    <n v="10.004541516250001"/>
    <n v="6.4496583147928988"/>
    <n v="16.454199831042899"/>
    <n v="213.90459780355769"/>
    <n v="0"/>
    <n v="0"/>
    <n v="0"/>
    <n v="0"/>
    <n v="0"/>
    <n v="0"/>
    <n v="0"/>
    <n v="0"/>
    <n v="0"/>
    <n v="0"/>
    <n v="0"/>
    <n v="0"/>
    <n v="13"/>
    <n v="29.014929877050005"/>
    <n v="0"/>
    <n v="101.0441098342"/>
    <n v="0"/>
    <n v="0"/>
    <n v="0"/>
    <n v="0"/>
    <n v="0"/>
    <n v="0"/>
    <n v="130.05903971125002"/>
    <n v="83.845558092307684"/>
    <n v="213.90459780355769"/>
  </r>
  <r>
    <s v="114"/>
    <s v="114044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153111413495"/>
    <n v="5.153111413495"/>
    <n v="66.990448375434994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66.990448375434994"/>
    <n v="66.990448375434994"/>
  </r>
  <r>
    <s v="114"/>
    <s v="114045"/>
    <s v="MAR - JUE - SAB"/>
    <s v="DIA"/>
    <s v="06:00 - 14:00"/>
    <s v="B2"/>
    <x v="7"/>
    <s v="Barrido Manual de Vías y Áreas Publicas"/>
    <n v="3"/>
    <n v="1.475812986"/>
    <n v="0"/>
    <n v="0"/>
    <n v="0"/>
    <n v="0"/>
    <n v="0"/>
    <n v="0"/>
    <n v="0"/>
    <n v="0"/>
    <n v="1.475812986"/>
    <n v="5.140986852419001"/>
    <n v="6.6167998384190012"/>
    <n v="86.01839789944701"/>
    <n v="0"/>
    <n v="0"/>
    <n v="0"/>
    <n v="0"/>
    <n v="0"/>
    <n v="0"/>
    <n v="0"/>
    <n v="0"/>
    <n v="0"/>
    <n v="0"/>
    <n v="0"/>
    <n v="0"/>
    <n v="13"/>
    <n v="19.185568818"/>
    <n v="0"/>
    <n v="0"/>
    <n v="0"/>
    <n v="0"/>
    <n v="0"/>
    <n v="0"/>
    <n v="0"/>
    <n v="0"/>
    <n v="19.185568818"/>
    <n v="66.832829081447017"/>
    <n v="86.018397899447024"/>
  </r>
  <r>
    <s v="114"/>
    <s v="114046"/>
    <s v="MAR - JUE - SAB"/>
    <s v="DIA"/>
    <s v="06:00 - 14:00"/>
    <s v="B2"/>
    <x v="7"/>
    <s v="Barrido Manual de Vías y Áreas Publicas"/>
    <n v="3"/>
    <n v="4.1194096304999999"/>
    <n v="0"/>
    <n v="0"/>
    <n v="0"/>
    <n v="0"/>
    <n v="0"/>
    <n v="0"/>
    <n v="0"/>
    <n v="0"/>
    <n v="4.1194096304999999"/>
    <n v="6.6182945295944107"/>
    <n v="10.73770416009441"/>
    <n v="139.59015408122733"/>
    <n v="0"/>
    <n v="0"/>
    <n v="0"/>
    <n v="0"/>
    <n v="0"/>
    <n v="0"/>
    <n v="0"/>
    <n v="0"/>
    <n v="0"/>
    <n v="0"/>
    <n v="0"/>
    <n v="0"/>
    <n v="13"/>
    <n v="53.5523251965"/>
    <n v="0"/>
    <n v="0"/>
    <n v="0"/>
    <n v="0"/>
    <n v="0"/>
    <n v="0"/>
    <n v="0"/>
    <n v="0"/>
    <n v="53.5523251965"/>
    <n v="86.037828884727332"/>
    <n v="139.59015408122733"/>
  </r>
  <r>
    <s v="114"/>
    <s v="114047"/>
    <s v="MAR - JUE - SAB"/>
    <s v="DIA"/>
    <s v="06:00 - 14:00"/>
    <s v="B2"/>
    <x v="7"/>
    <s v="Barrido Manual de Vías y Áreas Publicas"/>
    <n v="3"/>
    <n v="0"/>
    <n v="0"/>
    <n v="4.2783053792000008"/>
    <n v="0"/>
    <n v="0"/>
    <n v="0"/>
    <n v="0"/>
    <n v="0"/>
    <n v="0"/>
    <n v="4.2783053792000008"/>
    <n v="8.7214489886089996"/>
    <n v="12.999754367809"/>
    <n v="168.99680678151699"/>
    <n v="0"/>
    <n v="0"/>
    <n v="0"/>
    <n v="0"/>
    <n v="0"/>
    <n v="0"/>
    <n v="0"/>
    <n v="0"/>
    <n v="0"/>
    <n v="0"/>
    <n v="0"/>
    <n v="0"/>
    <n v="13"/>
    <n v="0"/>
    <n v="0"/>
    <n v="55.617969929600008"/>
    <n v="0"/>
    <n v="0"/>
    <n v="0"/>
    <n v="0"/>
    <n v="0"/>
    <n v="0"/>
    <n v="55.617969929600008"/>
    <n v="113.378836851917"/>
    <n v="168.99680678151702"/>
  </r>
  <r>
    <s v="114"/>
    <s v="114048"/>
    <s v="MAR - JUE - SAB"/>
    <s v="DIA"/>
    <s v="06:00 - 14:00"/>
    <s v="B2"/>
    <x v="7"/>
    <s v="Barrido Manual de Vías y Áreas Publicas"/>
    <n v="3"/>
    <n v="1.3006661376999999"/>
    <n v="0"/>
    <n v="0"/>
    <n v="0.50385575669999993"/>
    <n v="0"/>
    <n v="0"/>
    <n v="0"/>
    <n v="0"/>
    <n v="0"/>
    <n v="1.8045218943999999"/>
    <n v="6.5150576985107991"/>
    <n v="8.3195795929107987"/>
    <n v="108.15453470784038"/>
    <n v="0"/>
    <n v="0"/>
    <n v="0"/>
    <n v="0"/>
    <n v="0"/>
    <n v="0"/>
    <n v="0"/>
    <n v="0"/>
    <n v="0"/>
    <n v="0"/>
    <n v="0"/>
    <n v="0"/>
    <n v="13"/>
    <n v="16.9086597901"/>
    <n v="0"/>
    <n v="0"/>
    <n v="6.5501248370999994"/>
    <n v="0"/>
    <n v="0"/>
    <n v="0"/>
    <n v="0"/>
    <n v="0"/>
    <n v="23.4587846272"/>
    <n v="84.695750080640394"/>
    <n v="108.1545347078404"/>
  </r>
  <r>
    <s v="114"/>
    <s v="114049"/>
    <s v="MAR - JUE - SAB"/>
    <s v="DIA"/>
    <s v="06:00 - 14:00"/>
    <s v="B2"/>
    <x v="7"/>
    <s v="Barrido Manual de Vías y Áreas Publicas"/>
    <n v="3"/>
    <n v="28.793992676780004"/>
    <n v="0"/>
    <n v="19.418529844699997"/>
    <n v="0"/>
    <n v="0"/>
    <n v="0"/>
    <n v="0"/>
    <n v="0"/>
    <n v="0"/>
    <n v="48.212522521479997"/>
    <n v="7.1201438109600002"/>
    <n v="55.332666332439999"/>
    <n v="719.32466232171998"/>
    <n v="0"/>
    <n v="0"/>
    <n v="0"/>
    <n v="0"/>
    <n v="0"/>
    <n v="0"/>
    <n v="0"/>
    <n v="0"/>
    <n v="0"/>
    <n v="0"/>
    <n v="0"/>
    <n v="0"/>
    <n v="13"/>
    <n v="374.32190479814005"/>
    <n v="0"/>
    <n v="252.44088798109996"/>
    <n v="0"/>
    <n v="0"/>
    <n v="0"/>
    <n v="0"/>
    <n v="0"/>
    <n v="0"/>
    <n v="626.76279277923993"/>
    <n v="92.561869542479997"/>
    <n v="719.32466232171987"/>
  </r>
  <r>
    <s v="114"/>
    <s v="114050"/>
    <s v="MAR - JUE - SAB"/>
    <s v="DIA"/>
    <s v="06:00 - 14:00"/>
    <s v="B2"/>
    <x v="7"/>
    <s v="Barrido Manual de Vías y Áreas Publicas"/>
    <n v="3"/>
    <n v="2.1719388788200003"/>
    <n v="0"/>
    <n v="0"/>
    <n v="2.0417743790929999"/>
    <n v="0"/>
    <n v="0"/>
    <n v="0"/>
    <n v="0"/>
    <n v="0"/>
    <n v="4.2137132579129997"/>
    <n v="6.8934443288687008"/>
    <n v="11.1071575867817"/>
    <n v="144.39304862816209"/>
    <n v="0"/>
    <n v="0"/>
    <n v="0"/>
    <n v="0"/>
    <n v="0"/>
    <n v="0"/>
    <n v="0"/>
    <n v="0"/>
    <n v="0"/>
    <n v="0"/>
    <n v="0"/>
    <n v="0"/>
    <n v="13"/>
    <n v="28.235205424660002"/>
    <n v="0"/>
    <n v="0"/>
    <n v="26.543066928208997"/>
    <n v="0"/>
    <n v="0"/>
    <n v="0"/>
    <n v="0"/>
    <n v="0"/>
    <n v="54.778272352868996"/>
    <n v="89.61477627529311"/>
    <n v="144.39304862816209"/>
  </r>
  <r>
    <s v="114"/>
    <s v="114051"/>
    <s v="MAR - JUE - SAB"/>
    <s v="DIA"/>
    <s v="06:00 - 14:00"/>
    <s v="B2"/>
    <x v="7"/>
    <s v="Barrido Manual de Vías y Áreas Publicas"/>
    <n v="3"/>
    <n v="3.2483122117000001"/>
    <n v="0"/>
    <n v="0"/>
    <n v="1.2735352938290001"/>
    <n v="0"/>
    <n v="0"/>
    <n v="0"/>
    <n v="0"/>
    <n v="0"/>
    <n v="4.5218475055290002"/>
    <n v="6.6863261928387976"/>
    <n v="11.208173698367798"/>
    <n v="145.70625807878136"/>
    <n v="0"/>
    <n v="0"/>
    <n v="0"/>
    <n v="0"/>
    <n v="0"/>
    <n v="0"/>
    <n v="0"/>
    <n v="0"/>
    <n v="0"/>
    <n v="0"/>
    <n v="0"/>
    <n v="0"/>
    <n v="13"/>
    <n v="42.228058752099997"/>
    <n v="0"/>
    <n v="0"/>
    <n v="16.555958819777"/>
    <n v="0"/>
    <n v="0"/>
    <n v="0"/>
    <n v="0"/>
    <n v="0"/>
    <n v="58.784017571877001"/>
    <n v="86.922240506904373"/>
    <n v="145.70625807878139"/>
  </r>
  <r>
    <s v="114"/>
    <s v="114052"/>
    <s v="MAR - JUE - SAB"/>
    <s v="DIA"/>
    <s v="06:00 - 14:00"/>
    <s v="B2"/>
    <x v="7"/>
    <s v="Barrido Manual de Vías y Áreas Publicas"/>
    <n v="3"/>
    <n v="1.4631671197"/>
    <n v="0"/>
    <n v="0"/>
    <n v="0"/>
    <n v="2.3833944850000002"/>
    <n v="0"/>
    <n v="0"/>
    <n v="0"/>
    <n v="0"/>
    <n v="3.8465616047000002"/>
    <n v="6.5326718550672096"/>
    <n v="10.37923345976721"/>
    <n v="134.93003497697373"/>
    <n v="0"/>
    <n v="0"/>
    <n v="0"/>
    <n v="0"/>
    <n v="0"/>
    <n v="0"/>
    <n v="0"/>
    <n v="0"/>
    <n v="0"/>
    <n v="0"/>
    <n v="0"/>
    <n v="0"/>
    <n v="13"/>
    <n v="19.021172556100002"/>
    <n v="0"/>
    <n v="0"/>
    <n v="0"/>
    <n v="30.984128305000002"/>
    <n v="0"/>
    <n v="0"/>
    <n v="0"/>
    <n v="0"/>
    <n v="50.005300861100004"/>
    <n v="84.924734115873719"/>
    <n v="134.93003497697373"/>
  </r>
  <r>
    <s v="114"/>
    <s v="114053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1068199240430019"/>
    <n v="6.1068199240430019"/>
    <n v="79.388659012559032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79.388659012559032"/>
    <n v="79.388659012559032"/>
  </r>
  <r>
    <s v="114"/>
    <s v="114054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6064970937860013"/>
    <n v="6.6064970937860013"/>
    <n v="85.884462219218022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85.884462219218022"/>
    <n v="85.884462219218022"/>
  </r>
  <r>
    <s v="114"/>
    <s v="114055"/>
    <s v="MAR - JUE - SAB"/>
    <s v="DIA"/>
    <s v="06:00 - 14:00"/>
    <s v="B2"/>
    <x v="7"/>
    <s v="Barrido Manual de Vías y Áreas Publicas"/>
    <n v="3"/>
    <n v="8.9687758824999992"/>
    <n v="0"/>
    <n v="0"/>
    <n v="0"/>
    <n v="0"/>
    <n v="0"/>
    <n v="0"/>
    <n v="0"/>
    <n v="0"/>
    <n v="8.9687758824999992"/>
    <n v="6.1850169476091992"/>
    <n v="15.153792830109198"/>
    <n v="196.99930679141957"/>
    <n v="0"/>
    <n v="0"/>
    <n v="0"/>
    <n v="0"/>
    <n v="0"/>
    <n v="0"/>
    <n v="0"/>
    <n v="0"/>
    <n v="0"/>
    <n v="0"/>
    <n v="0"/>
    <n v="0"/>
    <n v="13"/>
    <n v="116.5940864725"/>
    <n v="0"/>
    <n v="0"/>
    <n v="0"/>
    <n v="0"/>
    <n v="0"/>
    <n v="0"/>
    <n v="0"/>
    <n v="0"/>
    <n v="116.5940864725"/>
    <n v="80.405220318919589"/>
    <n v="196.9993067914196"/>
  </r>
  <r>
    <s v="114"/>
    <s v="114056"/>
    <s v="MAR - JUE - SAB"/>
    <s v="DIA"/>
    <s v="06:00 - 14:00"/>
    <s v="B2"/>
    <x v="7"/>
    <s v="Barrido Manual de Vías y Áreas Publicas"/>
    <n v="3"/>
    <n v="8.9532649392000003"/>
    <n v="0"/>
    <n v="0"/>
    <n v="0"/>
    <n v="0"/>
    <n v="0"/>
    <n v="0"/>
    <n v="0"/>
    <n v="0"/>
    <n v="8.9532649392000003"/>
    <n v="6.322595619914499"/>
    <n v="15.275860559114498"/>
    <n v="198.58618726848849"/>
    <n v="0"/>
    <n v="0"/>
    <n v="0"/>
    <n v="0"/>
    <n v="0"/>
    <n v="0"/>
    <n v="0"/>
    <n v="0"/>
    <n v="0"/>
    <n v="0"/>
    <n v="0"/>
    <n v="0"/>
    <n v="13"/>
    <n v="116.3924442096"/>
    <n v="0"/>
    <n v="0"/>
    <n v="0"/>
    <n v="0"/>
    <n v="0"/>
    <n v="0"/>
    <n v="0"/>
    <n v="0"/>
    <n v="116.3924442096"/>
    <n v="82.193743058888487"/>
    <n v="198.58618726848849"/>
  </r>
  <r>
    <s v="114"/>
    <s v="114057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7.536582282789003"/>
    <n v="7.536582282789003"/>
    <n v="97.975569676257038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97.975569676257038"/>
    <n v="97.975569676257038"/>
  </r>
  <r>
    <s v="114"/>
    <s v="114058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7.3638482794160005"/>
    <n v="7.3638482794160005"/>
    <n v="95.73002763240801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95.73002763240801"/>
    <n v="95.73002763240801"/>
  </r>
  <r>
    <s v="114"/>
    <s v="114059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9249340401413786"/>
    <n v="5.9249340401413786"/>
    <n v="77.024142521837916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77.024142521837916"/>
    <n v="77.024142521837916"/>
  </r>
  <r>
    <s v="114"/>
    <s v="114060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0036355036402007"/>
    <n v="6.0036355036402007"/>
    <n v="78.047261547322606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78.047261547322606"/>
    <n v="78.047261547322606"/>
  </r>
  <r>
    <s v="114"/>
    <s v="114061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1505667983940002"/>
    <n v="5.1505667983940002"/>
    <n v="66.957368379122002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66.957368379122002"/>
    <n v="66.957368379122002"/>
  </r>
  <r>
    <s v="114"/>
    <s v="114062"/>
    <s v="MAR - JUE - SAB"/>
    <s v="DIA"/>
    <s v="06:00 - 14:00"/>
    <s v="B3"/>
    <x v="4"/>
    <s v="Barrido Manual de Vías y Áreas Publicas"/>
    <n v="3"/>
    <n v="2.4941423884199998"/>
    <n v="0"/>
    <n v="5.2602573143000004"/>
    <n v="1.4931497923579999"/>
    <n v="0"/>
    <n v="0"/>
    <n v="0"/>
    <n v="0"/>
    <n v="0"/>
    <n v="9.2475494950780011"/>
    <n v="0"/>
    <n v="9.2475494950780011"/>
    <n v="120.21814343601402"/>
    <n v="0"/>
    <n v="0"/>
    <n v="0"/>
    <n v="0"/>
    <n v="0"/>
    <n v="0"/>
    <n v="0"/>
    <n v="0"/>
    <n v="0"/>
    <n v="0"/>
    <n v="0"/>
    <n v="0"/>
    <n v="13"/>
    <n v="32.423851049459998"/>
    <n v="0"/>
    <n v="68.383345085900004"/>
    <n v="19.410947300653998"/>
    <n v="0"/>
    <n v="0"/>
    <n v="0"/>
    <n v="0"/>
    <n v="0"/>
    <n v="120.21814343601402"/>
    <n v="0"/>
    <n v="120.21814343601402"/>
  </r>
  <r>
    <s v="114"/>
    <s v="114063"/>
    <s v="MAR - JUE - SAB"/>
    <s v="DIA"/>
    <s v="06:00 - 14:00"/>
    <s v="B3"/>
    <x v="4"/>
    <s v="Barrido Manual de Vías y Áreas Publicas"/>
    <n v="3"/>
    <n v="0"/>
    <n v="0"/>
    <n v="2.2423428798999998"/>
    <n v="5.7179442299200005"/>
    <n v="0"/>
    <n v="0"/>
    <n v="0"/>
    <n v="0"/>
    <n v="0"/>
    <n v="7.9602871098200003"/>
    <n v="0"/>
    <n v="7.9602871098200003"/>
    <n v="103.48373242766"/>
    <n v="0"/>
    <n v="0"/>
    <n v="0"/>
    <n v="0"/>
    <n v="0"/>
    <n v="0"/>
    <n v="0"/>
    <n v="0"/>
    <n v="0"/>
    <n v="0"/>
    <n v="0"/>
    <n v="0"/>
    <n v="13"/>
    <n v="0"/>
    <n v="0"/>
    <n v="29.150457438699998"/>
    <n v="74.33327498896"/>
    <n v="0"/>
    <n v="0"/>
    <n v="0"/>
    <n v="0"/>
    <n v="0"/>
    <n v="103.48373242766"/>
    <n v="0"/>
    <n v="103.48373242766"/>
  </r>
  <r>
    <s v="115"/>
    <s v="115001"/>
    <s v="LUN A DOM"/>
    <s v="TARDE"/>
    <s v="14:00 - 18:00"/>
    <s v="B7"/>
    <x v="1"/>
    <s v="Barrido Manual de Vías y Áreas Publicas"/>
    <n v="7"/>
    <n v="10.734140890000001"/>
    <n v="3.5334579889"/>
    <n v="0"/>
    <n v="0"/>
    <n v="3.0245608213199997"/>
    <n v="0"/>
    <n v="0"/>
    <n v="0"/>
    <n v="0"/>
    <n v="17.292159700220001"/>
    <n v="0"/>
    <n v="17.292159700220001"/>
    <n v="536.05695070681998"/>
    <n v="0"/>
    <n v="0"/>
    <n v="0"/>
    <n v="0"/>
    <n v="0"/>
    <n v="0"/>
    <n v="0"/>
    <n v="0"/>
    <n v="0"/>
    <n v="0"/>
    <n v="0"/>
    <n v="0"/>
    <n v="31"/>
    <n v="332.75836759000003"/>
    <n v="109.5371976559"/>
    <n v="0"/>
    <n v="0"/>
    <n v="93.761385460919996"/>
    <n v="0"/>
    <n v="0"/>
    <n v="0"/>
    <n v="0"/>
    <n v="536.05695070681998"/>
    <n v="0"/>
    <n v="536.05695070681998"/>
  </r>
  <r>
    <s v="116"/>
    <s v="116001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599019747999998"/>
    <n v="4.0599019747999998"/>
    <n v="125.8569612188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5.8569612188"/>
    <n v="125.8569612188"/>
  </r>
  <r>
    <s v="116"/>
    <s v="116002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255377626900009"/>
    <n v="4.0255377626900009"/>
    <n v="124.79167064339002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4.79167064339002"/>
    <n v="124.79167064339002"/>
  </r>
  <r>
    <s v="116"/>
    <s v="116003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983433686600002"/>
    <n v="4.0983433686600002"/>
    <n v="127.048644428460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7.04864442846001"/>
    <n v="127.04864442846001"/>
  </r>
  <r>
    <s v="116"/>
    <s v="116004"/>
    <s v="LUN A DOM"/>
    <s v="DIA"/>
    <s v="04:00 - 12:00"/>
    <s v="B2"/>
    <x v="7"/>
    <s v="Barrido Manual de Vías y Áreas Publicas"/>
    <n v="7"/>
    <n v="17.772524106799999"/>
    <n v="0"/>
    <n v="0"/>
    <n v="0"/>
    <n v="0"/>
    <n v="0"/>
    <n v="0"/>
    <n v="0"/>
    <n v="0"/>
    <n v="17.772524106799999"/>
    <n v="2.6277739564490004"/>
    <n v="20.400298063249"/>
    <n v="632.40923996071899"/>
    <n v="0"/>
    <n v="0"/>
    <n v="0"/>
    <n v="0"/>
    <n v="0"/>
    <n v="0"/>
    <n v="0"/>
    <n v="0"/>
    <n v="0"/>
    <n v="0"/>
    <n v="0"/>
    <n v="0"/>
    <n v="31"/>
    <n v="550.94824731079996"/>
    <n v="0"/>
    <n v="0"/>
    <n v="0"/>
    <n v="0"/>
    <n v="0"/>
    <n v="0"/>
    <n v="0"/>
    <n v="0"/>
    <n v="550.94824731079996"/>
    <n v="81.460992649919007"/>
    <n v="632.40923996071899"/>
  </r>
  <r>
    <s v="116"/>
    <s v="116005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600745492100003"/>
    <n v="4.0600745492100003"/>
    <n v="125.862311025510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5.86231102551001"/>
    <n v="125.86231102551001"/>
  </r>
  <r>
    <s v="116"/>
    <s v="116006"/>
    <s v="LUN A DOM"/>
    <s v="DIA"/>
    <s v="04:00 - 12:00"/>
    <s v="B2"/>
    <x v="7"/>
    <s v="Barrido Manual de Vías y Áreas Publicas"/>
    <n v="7"/>
    <n v="6.1045284148000007"/>
    <n v="8.4544468024999997"/>
    <n v="0"/>
    <n v="0"/>
    <n v="0"/>
    <n v="0"/>
    <n v="0"/>
    <n v="0"/>
    <n v="0"/>
    <n v="14.5589752173"/>
    <n v="3.9706797215900003"/>
    <n v="18.529654938890001"/>
    <n v="574.41930310559007"/>
    <n v="0"/>
    <n v="0"/>
    <n v="0"/>
    <n v="0"/>
    <n v="0"/>
    <n v="0"/>
    <n v="0"/>
    <n v="0"/>
    <n v="0"/>
    <n v="0"/>
    <n v="0"/>
    <n v="0"/>
    <n v="31"/>
    <n v="189.24038085880002"/>
    <n v="262.08785087749999"/>
    <n v="0"/>
    <n v="0"/>
    <n v="0"/>
    <n v="0"/>
    <n v="0"/>
    <n v="0"/>
    <n v="0"/>
    <n v="451.32823173630004"/>
    <n v="123.09107136929001"/>
    <n v="574.41930310559007"/>
  </r>
  <r>
    <s v="116"/>
    <s v="116007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226683833320003"/>
    <n v="4.0226683833320003"/>
    <n v="124.702719883292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4.702719883292"/>
    <n v="124.702719883292"/>
  </r>
  <r>
    <s v="116"/>
    <s v="116008"/>
    <s v="LUN A DOM"/>
    <s v="DIA"/>
    <s v="04:00 - 12:00"/>
    <s v="B2"/>
    <x v="7"/>
    <s v="Barrido Manual de Vías y Áreas Publicas"/>
    <n v="7"/>
    <n v="10.6199099626"/>
    <n v="9.5518809613000002"/>
    <n v="0"/>
    <n v="0"/>
    <n v="0"/>
    <n v="0"/>
    <n v="0"/>
    <n v="0"/>
    <n v="0"/>
    <n v="20.171790923899998"/>
    <n v="4.0378435037924998"/>
    <n v="24.2096344276925"/>
    <n v="750.49866725846744"/>
    <n v="0"/>
    <n v="0"/>
    <n v="0"/>
    <n v="0"/>
    <n v="0"/>
    <n v="0"/>
    <n v="0"/>
    <n v="0"/>
    <n v="0"/>
    <n v="0"/>
    <n v="0"/>
    <n v="0"/>
    <n v="31"/>
    <n v="329.21720884059999"/>
    <n v="296.10830980029999"/>
    <n v="0"/>
    <n v="0"/>
    <n v="0"/>
    <n v="0"/>
    <n v="0"/>
    <n v="0"/>
    <n v="0"/>
    <n v="625.32551864089999"/>
    <n v="125.17314861756749"/>
    <n v="750.49866725846744"/>
  </r>
  <r>
    <s v="116"/>
    <s v="116009"/>
    <s v="LUN A DOM"/>
    <s v="DIA"/>
    <s v="04:00 - 12:00"/>
    <s v="B2"/>
    <x v="7"/>
    <s v="Barrido Manual de Vías y Áreas Publicas"/>
    <n v="7"/>
    <n v="0"/>
    <n v="13.457820747"/>
    <n v="0"/>
    <n v="0"/>
    <n v="0"/>
    <n v="0"/>
    <n v="0"/>
    <n v="0"/>
    <n v="0"/>
    <n v="13.457820747"/>
    <n v="3.6252630270200004"/>
    <n v="17.08308377402"/>
    <n v="529.57559699462001"/>
    <n v="0"/>
    <n v="0"/>
    <n v="0"/>
    <n v="0"/>
    <n v="0"/>
    <n v="0"/>
    <n v="0"/>
    <n v="0"/>
    <n v="0"/>
    <n v="0"/>
    <n v="0"/>
    <n v="0"/>
    <n v="31"/>
    <n v="0"/>
    <n v="417.19244315699996"/>
    <n v="0"/>
    <n v="0"/>
    <n v="0"/>
    <n v="0"/>
    <n v="0"/>
    <n v="0"/>
    <n v="0"/>
    <n v="417.19244315699996"/>
    <n v="112.38315383762001"/>
    <n v="529.57559699462001"/>
  </r>
  <r>
    <s v="116"/>
    <s v="116010"/>
    <s v="LUN A DOM"/>
    <s v="DIA"/>
    <s v="04:00 - 12:00"/>
    <s v="B5"/>
    <x v="3"/>
    <s v="Barrido Manual de Vías y Áreas Publicas"/>
    <n v="7"/>
    <n v="0"/>
    <n v="0"/>
    <n v="0"/>
    <n v="4.31377652791"/>
    <n v="0"/>
    <n v="0"/>
    <n v="0"/>
    <n v="0"/>
    <n v="0"/>
    <n v="4.31377652791"/>
    <n v="4.7576875237559992"/>
    <n v="9.0714640516659983"/>
    <n v="281.21538560164595"/>
    <n v="0"/>
    <n v="0"/>
    <n v="0"/>
    <n v="0"/>
    <n v="0"/>
    <n v="0"/>
    <n v="0"/>
    <n v="0"/>
    <n v="0"/>
    <n v="0"/>
    <n v="0"/>
    <n v="0"/>
    <n v="31"/>
    <n v="0"/>
    <n v="0"/>
    <n v="0"/>
    <n v="133.72707236521001"/>
    <n v="0"/>
    <n v="0"/>
    <n v="0"/>
    <n v="0"/>
    <n v="0"/>
    <n v="133.72707236521001"/>
    <n v="147.48831323643597"/>
    <n v="281.21538560164595"/>
  </r>
  <r>
    <s v="116"/>
    <s v="116011"/>
    <s v="LUN A DOM"/>
    <s v="DIA"/>
    <s v="04:00 - 12:00"/>
    <s v="B5"/>
    <x v="3"/>
    <s v="Barrido Manual de Vías y Áreas Publicas"/>
    <n v="7"/>
    <n v="0"/>
    <n v="0"/>
    <n v="0"/>
    <n v="4.5909111541019998"/>
    <n v="2.5101918163999999"/>
    <n v="0"/>
    <n v="0"/>
    <n v="0"/>
    <n v="0"/>
    <n v="7.1011029705019997"/>
    <n v="3.5534182207480001"/>
    <n v="10.65452119125"/>
    <n v="330.29015692874998"/>
    <n v="0"/>
    <n v="0"/>
    <n v="0"/>
    <n v="0"/>
    <n v="0"/>
    <n v="0"/>
    <n v="0"/>
    <n v="0"/>
    <n v="0"/>
    <n v="0"/>
    <n v="0"/>
    <n v="0"/>
    <n v="31"/>
    <n v="0"/>
    <n v="0"/>
    <n v="0"/>
    <n v="142.31824577716199"/>
    <n v="77.815946308400001"/>
    <n v="0"/>
    <n v="0"/>
    <n v="0"/>
    <n v="0"/>
    <n v="220.13419208556198"/>
    <n v="110.155964843188"/>
    <n v="330.29015692874998"/>
  </r>
  <r>
    <s v="116"/>
    <s v="116012"/>
    <s v="LUN A DOM"/>
    <s v="DIA"/>
    <s v="04:00 - 12:00"/>
    <s v="B5"/>
    <x v="3"/>
    <s v="Barrido Manual de Vías y Áreas Publicas"/>
    <n v="7"/>
    <n v="0"/>
    <n v="0"/>
    <n v="0"/>
    <n v="4.6614249649100001"/>
    <n v="0"/>
    <n v="0"/>
    <n v="0"/>
    <n v="0"/>
    <n v="0"/>
    <n v="4.6614249649100001"/>
    <n v="2.9103666311677996"/>
    <n v="7.5717915960777997"/>
    <n v="234.7255394784118"/>
    <n v="0"/>
    <n v="0"/>
    <n v="0"/>
    <n v="0"/>
    <n v="0"/>
    <n v="0"/>
    <n v="0"/>
    <n v="0"/>
    <n v="0"/>
    <n v="0"/>
    <n v="0"/>
    <n v="0"/>
    <n v="31"/>
    <n v="0"/>
    <n v="0"/>
    <n v="0"/>
    <n v="144.50417391221001"/>
    <n v="0"/>
    <n v="0"/>
    <n v="0"/>
    <n v="0"/>
    <n v="0"/>
    <n v="144.50417391221001"/>
    <n v="90.221365566201783"/>
    <n v="234.7255394784118"/>
  </r>
  <r>
    <s v="116"/>
    <s v="116013"/>
    <s v="LUN A DOM"/>
    <s v="DIA"/>
    <s v="04:00 - 12:00"/>
    <s v="B5"/>
    <x v="3"/>
    <s v="Barrido Manual de Vías y Áreas Publicas"/>
    <n v="7"/>
    <n v="0"/>
    <n v="0"/>
    <n v="0"/>
    <n v="2.0359264422900001"/>
    <n v="0"/>
    <n v="0"/>
    <n v="0"/>
    <n v="0"/>
    <n v="0"/>
    <n v="2.0359264422900001"/>
    <n v="3.41083635235"/>
    <n v="5.4467627946399997"/>
    <n v="168.84964663384"/>
    <n v="0"/>
    <n v="0"/>
    <n v="0"/>
    <n v="0"/>
    <n v="0"/>
    <n v="0"/>
    <n v="0"/>
    <n v="0"/>
    <n v="0"/>
    <n v="0"/>
    <n v="0"/>
    <n v="0"/>
    <n v="31"/>
    <n v="0"/>
    <n v="0"/>
    <n v="0"/>
    <n v="63.113719710990004"/>
    <n v="0"/>
    <n v="0"/>
    <n v="0"/>
    <n v="0"/>
    <n v="0"/>
    <n v="63.113719710990004"/>
    <n v="105.73592692285"/>
    <n v="168.84964663384"/>
  </r>
  <r>
    <s v="116"/>
    <s v="116014"/>
    <s v="LUN A DOM"/>
    <s v="DIA"/>
    <s v="04:00 - 12:00"/>
    <s v="B5"/>
    <x v="3"/>
    <s v="Barrido Manual de Vías y Áreas Publicas"/>
    <n v="7"/>
    <n v="0.91987315549000004"/>
    <n v="0"/>
    <n v="0"/>
    <n v="2.0170257254899999"/>
    <n v="0"/>
    <n v="0"/>
    <n v="0"/>
    <n v="0"/>
    <n v="0"/>
    <n v="2.9368988809799998"/>
    <n v="2.8731447078679997"/>
    <n v="5.810043588848"/>
    <n v="180.111351254288"/>
    <n v="0"/>
    <n v="0"/>
    <n v="0"/>
    <n v="0"/>
    <n v="0"/>
    <n v="0"/>
    <n v="0"/>
    <n v="0"/>
    <n v="0"/>
    <n v="0"/>
    <n v="0"/>
    <n v="0"/>
    <n v="31"/>
    <n v="28.516067820190003"/>
    <n v="0"/>
    <n v="0"/>
    <n v="62.527797490189997"/>
    <n v="0"/>
    <n v="0"/>
    <n v="0"/>
    <n v="0"/>
    <n v="0"/>
    <n v="91.043865310379999"/>
    <n v="89.067485943907997"/>
    <n v="180.111351254288"/>
  </r>
  <r>
    <s v="116"/>
    <s v="116015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852655952733"/>
    <n v="3.852655952733"/>
    <n v="119.432334534723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19.432334534723"/>
    <n v="119.432334534723"/>
  </r>
  <r>
    <s v="116"/>
    <s v="116016"/>
    <s v="LUN A DOM"/>
    <s v="DIA"/>
    <s v="04:00 - 12:00"/>
    <s v="B5"/>
    <x v="3"/>
    <s v="Barrido Manual de Vías y Áreas Publicas"/>
    <n v="7"/>
    <n v="0"/>
    <n v="0"/>
    <n v="0"/>
    <n v="0.63906972988999999"/>
    <n v="0"/>
    <n v="0"/>
    <n v="0"/>
    <n v="0"/>
    <n v="0"/>
    <n v="0.63906972988999999"/>
    <n v="3.6752486375286"/>
    <n v="4.3143183674185996"/>
    <n v="133.7438693899766"/>
    <n v="0"/>
    <n v="0"/>
    <n v="0"/>
    <n v="0"/>
    <n v="0"/>
    <n v="0"/>
    <n v="0"/>
    <n v="0"/>
    <n v="0"/>
    <n v="0"/>
    <n v="0"/>
    <n v="0"/>
    <n v="31"/>
    <n v="0"/>
    <n v="0"/>
    <n v="0"/>
    <n v="19.81116162659"/>
    <n v="0"/>
    <n v="0"/>
    <n v="0"/>
    <n v="0"/>
    <n v="0"/>
    <n v="19.81116162659"/>
    <n v="113.9327077633866"/>
    <n v="133.7438693899766"/>
  </r>
  <r>
    <s v="116"/>
    <s v="116017"/>
    <s v="LUN A DOM"/>
    <s v="DIA"/>
    <s v="04:00 - 12:00"/>
    <s v="B5"/>
    <x v="3"/>
    <s v="Barrido Manual de Vías y Áreas Publicas"/>
    <n v="7"/>
    <n v="0"/>
    <n v="0"/>
    <n v="0"/>
    <n v="0.58620204044000002"/>
    <n v="0"/>
    <n v="0"/>
    <n v="0"/>
    <n v="0"/>
    <n v="0"/>
    <n v="0.58620204044000002"/>
    <n v="3.4842879784709999"/>
    <n v="4.0704900189110003"/>
    <n v="126.18519058624101"/>
    <n v="0"/>
    <n v="0"/>
    <n v="0"/>
    <n v="0"/>
    <n v="0"/>
    <n v="0"/>
    <n v="0"/>
    <n v="0"/>
    <n v="0"/>
    <n v="0"/>
    <n v="0"/>
    <n v="0"/>
    <n v="31"/>
    <n v="0"/>
    <n v="0"/>
    <n v="0"/>
    <n v="18.172263253640001"/>
    <n v="0"/>
    <n v="0"/>
    <n v="0"/>
    <n v="0"/>
    <n v="0"/>
    <n v="18.172263253640001"/>
    <n v="108.012927332601"/>
    <n v="126.18519058624099"/>
  </r>
  <r>
    <s v="116"/>
    <s v="116018"/>
    <s v="LUN A DOM"/>
    <s v="DIA"/>
    <s v="04:00 - 12:00"/>
    <s v="B5"/>
    <x v="3"/>
    <s v="Barrido Manual de Vías y Áreas Publicas"/>
    <n v="7"/>
    <n v="0"/>
    <n v="0"/>
    <n v="0"/>
    <n v="8.8349018835000006"/>
    <n v="0"/>
    <n v="0"/>
    <n v="0"/>
    <n v="0"/>
    <n v="0"/>
    <n v="8.8349018835000006"/>
    <n v="1.9393274385799999"/>
    <n v="10.77422932208"/>
    <n v="334.00110898448003"/>
    <n v="0"/>
    <n v="0"/>
    <n v="0"/>
    <n v="0"/>
    <n v="0"/>
    <n v="0"/>
    <n v="0"/>
    <n v="0"/>
    <n v="0"/>
    <n v="0"/>
    <n v="0"/>
    <n v="0"/>
    <n v="31"/>
    <n v="0"/>
    <n v="0"/>
    <n v="0"/>
    <n v="273.88195838850004"/>
    <n v="0"/>
    <n v="0"/>
    <n v="0"/>
    <n v="0"/>
    <n v="0"/>
    <n v="273.88195838850004"/>
    <n v="60.119150595979995"/>
    <n v="334.00110898448003"/>
  </r>
  <r>
    <s v="116"/>
    <s v="116019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973392038134"/>
    <n v="3.973392038134"/>
    <n v="123.175153182154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3.17515318215401"/>
    <n v="123.17515318215401"/>
  </r>
  <r>
    <s v="116"/>
    <s v="116020"/>
    <s v="LUN A DOM"/>
    <s v="DIA"/>
    <s v="04:00 - 12:00"/>
    <s v="B5"/>
    <x v="3"/>
    <s v="Barrido Manual de Vías y Áreas Publicas"/>
    <n v="7"/>
    <n v="0.74782888263000002"/>
    <n v="0"/>
    <n v="0"/>
    <n v="1.2242800067099999"/>
    <n v="0"/>
    <n v="0"/>
    <n v="0"/>
    <n v="0"/>
    <n v="0"/>
    <n v="1.9721088893399998"/>
    <n v="3.08770036637"/>
    <n v="5.0598092557100003"/>
    <n v="156.85408692701"/>
    <n v="0"/>
    <n v="0"/>
    <n v="0"/>
    <n v="0"/>
    <n v="0"/>
    <n v="0"/>
    <n v="0"/>
    <n v="0"/>
    <n v="0"/>
    <n v="0"/>
    <n v="0"/>
    <n v="0"/>
    <n v="31"/>
    <n v="23.182695361530001"/>
    <n v="0"/>
    <n v="0"/>
    <n v="37.952680208009994"/>
    <n v="0"/>
    <n v="0"/>
    <n v="0"/>
    <n v="0"/>
    <n v="0"/>
    <n v="61.135375569539995"/>
    <n v="95.718711357469999"/>
    <n v="156.85408692701"/>
  </r>
  <r>
    <s v="116"/>
    <s v="116021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5164691907710002"/>
    <n v="3.5164691907710002"/>
    <n v="109.0105449139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09.010544913901"/>
    <n v="109.010544913901"/>
  </r>
  <r>
    <s v="116"/>
    <s v="116022"/>
    <s v="LUN A DOM"/>
    <s v="DIA"/>
    <s v="04:00 - 12:00"/>
    <s v="B5"/>
    <x v="3"/>
    <s v="Barrido Manual de Vías y Áreas Publicas"/>
    <n v="7"/>
    <n v="17.298046590599998"/>
    <n v="0"/>
    <n v="0"/>
    <n v="0"/>
    <n v="6.8965078982699994"/>
    <n v="0"/>
    <n v="0"/>
    <n v="0"/>
    <n v="0"/>
    <n v="24.194554488869997"/>
    <n v="3.0162865144600004"/>
    <n v="27.210841003329996"/>
    <n v="843.53607110322992"/>
    <n v="0"/>
    <n v="0"/>
    <n v="0"/>
    <n v="0"/>
    <n v="0"/>
    <n v="0"/>
    <n v="0"/>
    <n v="0"/>
    <n v="0"/>
    <n v="0"/>
    <n v="0"/>
    <n v="0"/>
    <n v="31"/>
    <n v="536.2394443085999"/>
    <n v="0"/>
    <n v="0"/>
    <n v="0"/>
    <n v="213.79174484636999"/>
    <n v="0"/>
    <n v="0"/>
    <n v="0"/>
    <n v="0"/>
    <n v="750.03118915496987"/>
    <n v="93.504881948260007"/>
    <n v="843.53607110322992"/>
  </r>
  <r>
    <s v="116"/>
    <s v="116023"/>
    <s v="LUN A DOM"/>
    <s v="DIA"/>
    <s v="04:00 - 12:00"/>
    <s v="B5"/>
    <x v="3"/>
    <s v="Barrido Manual de Vías y Áreas Publicas"/>
    <n v="7"/>
    <n v="2.5221318527999999"/>
    <n v="0"/>
    <n v="0"/>
    <n v="5.2324382101999998"/>
    <n v="0"/>
    <n v="0"/>
    <n v="0"/>
    <n v="0"/>
    <n v="0"/>
    <n v="7.7545700629999992"/>
    <n v="2.0700331053499998"/>
    <n v="9.8246031683499986"/>
    <n v="304.56269821884996"/>
    <n v="0"/>
    <n v="0"/>
    <n v="0"/>
    <n v="0"/>
    <n v="0"/>
    <n v="0"/>
    <n v="0"/>
    <n v="0"/>
    <n v="0"/>
    <n v="0"/>
    <n v="0"/>
    <n v="0"/>
    <n v="31"/>
    <n v="78.186087436799994"/>
    <n v="0"/>
    <n v="0"/>
    <n v="162.20558451619999"/>
    <n v="0"/>
    <n v="0"/>
    <n v="0"/>
    <n v="0"/>
    <n v="0"/>
    <n v="240.39167195299999"/>
    <n v="64.171026265849989"/>
    <n v="304.56269821884996"/>
  </r>
  <r>
    <s v="116"/>
    <s v="116024"/>
    <s v="LUN A DOM"/>
    <s v="DIA"/>
    <s v="04:00 - 12:00"/>
    <s v="B5"/>
    <x v="3"/>
    <s v="Barrido Manual de Vías y Áreas Publicas"/>
    <n v="7"/>
    <n v="7.3211081916999996"/>
    <n v="0"/>
    <n v="0"/>
    <n v="0"/>
    <n v="5.5416397751999993"/>
    <n v="0"/>
    <n v="0"/>
    <n v="0"/>
    <n v="0"/>
    <n v="12.862747966899999"/>
    <n v="1.5410570763170002"/>
    <n v="14.403805043216998"/>
    <n v="446.51795633972694"/>
    <n v="0"/>
    <n v="0"/>
    <n v="0"/>
    <n v="0"/>
    <n v="0"/>
    <n v="0"/>
    <n v="0"/>
    <n v="0"/>
    <n v="0"/>
    <n v="0"/>
    <n v="0"/>
    <n v="0"/>
    <n v="31"/>
    <n v="226.95435394269998"/>
    <n v="0"/>
    <n v="0"/>
    <n v="0"/>
    <n v="171.79083303119998"/>
    <n v="0"/>
    <n v="0"/>
    <n v="0"/>
    <n v="0"/>
    <n v="398.74518697389999"/>
    <n v="47.772769365827003"/>
    <n v="446.51795633972699"/>
  </r>
  <r>
    <s v="116"/>
    <s v="116025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6005608943710001"/>
    <n v="3.6005608943710001"/>
    <n v="111.6173877255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11.617387725501"/>
    <n v="111.617387725501"/>
  </r>
  <r>
    <s v="116"/>
    <s v="116026"/>
    <s v="LUN A DOM"/>
    <s v="DIA"/>
    <s v="04:00 - 12:00"/>
    <s v="B5"/>
    <x v="3"/>
    <s v="Barrido Manual de Vías y Áreas Publicas"/>
    <n v="7"/>
    <n v="0"/>
    <n v="4.5712798648000001"/>
    <n v="0"/>
    <n v="0"/>
    <n v="0"/>
    <n v="0"/>
    <n v="0"/>
    <n v="0"/>
    <n v="0"/>
    <n v="4.5712798648000001"/>
    <n v="5.0938084345890005"/>
    <n v="9.6650882993890015"/>
    <n v="299.61773728105902"/>
    <n v="0"/>
    <n v="0"/>
    <n v="0"/>
    <n v="0"/>
    <n v="0"/>
    <n v="0"/>
    <n v="0"/>
    <n v="0"/>
    <n v="0"/>
    <n v="0"/>
    <n v="0"/>
    <n v="0"/>
    <n v="31"/>
    <n v="0"/>
    <n v="141.7096758088"/>
    <n v="0"/>
    <n v="0"/>
    <n v="0"/>
    <n v="0"/>
    <n v="0"/>
    <n v="0"/>
    <n v="0"/>
    <n v="141.7096758088"/>
    <n v="157.90806147225902"/>
    <n v="299.61773728105902"/>
  </r>
  <r>
    <s v="116"/>
    <s v="116027"/>
    <s v="LUN A DOM"/>
    <s v="DIA"/>
    <s v="04:00 - 12:00"/>
    <s v="B5"/>
    <x v="3"/>
    <s v="Barrido Manual de Vías y Áreas Publicas"/>
    <n v="7"/>
    <n v="0"/>
    <n v="0"/>
    <n v="0"/>
    <n v="0"/>
    <n v="0.54303792986999999"/>
    <n v="0.15854667179000001"/>
    <n v="0"/>
    <n v="0"/>
    <n v="0"/>
    <n v="0.70158460166000003"/>
    <n v="3.5077575670350001"/>
    <n v="4.2093421686950006"/>
    <n v="130.48960722954502"/>
    <n v="0"/>
    <n v="0"/>
    <n v="0"/>
    <n v="0"/>
    <n v="0"/>
    <n v="0"/>
    <n v="0"/>
    <n v="0"/>
    <n v="0"/>
    <n v="0"/>
    <n v="0"/>
    <n v="0"/>
    <n v="31"/>
    <n v="0"/>
    <n v="0"/>
    <n v="0"/>
    <n v="0"/>
    <n v="16.83417582597"/>
    <n v="4.9149468254900004"/>
    <n v="0"/>
    <n v="0"/>
    <n v="0"/>
    <n v="21.749122651460002"/>
    <n v="108.740484578085"/>
    <n v="130.48960722954502"/>
  </r>
  <r>
    <s v="116"/>
    <s v="116028"/>
    <s v="LUN A DOM"/>
    <s v="DIA"/>
    <s v="04:00 - 12:00"/>
    <s v="B5"/>
    <x v="3"/>
    <s v="Barrido Manual de Vías y Áreas Publicas"/>
    <n v="7"/>
    <n v="17.078004674100001"/>
    <n v="0"/>
    <n v="0"/>
    <n v="0"/>
    <n v="0"/>
    <n v="0"/>
    <n v="0"/>
    <n v="0"/>
    <n v="0"/>
    <n v="17.078004674100001"/>
    <n v="0"/>
    <n v="17.078004674100001"/>
    <n v="529.41814489709998"/>
    <n v="0"/>
    <n v="0"/>
    <n v="0"/>
    <n v="0"/>
    <n v="0"/>
    <n v="0"/>
    <n v="0"/>
    <n v="0"/>
    <n v="0"/>
    <n v="0"/>
    <n v="0"/>
    <n v="0"/>
    <n v="31"/>
    <n v="529.41814489709998"/>
    <n v="0"/>
    <n v="0"/>
    <n v="0"/>
    <n v="0"/>
    <n v="0"/>
    <n v="0"/>
    <n v="0"/>
    <n v="0"/>
    <n v="529.41814489709998"/>
    <n v="0"/>
    <n v="529.41814489709998"/>
  </r>
  <r>
    <s v="116"/>
    <s v="116029"/>
    <s v="LUN A DOM"/>
    <s v="DIA"/>
    <s v="04:00 - 12:00"/>
    <s v="B5"/>
    <x v="3"/>
    <s v="Barrido Manual de Vías y Áreas Publicas"/>
    <n v="7"/>
    <n v="4.7939700410999997"/>
    <n v="0"/>
    <n v="0"/>
    <n v="0.43109849163000002"/>
    <n v="0"/>
    <n v="0"/>
    <n v="0"/>
    <n v="0"/>
    <n v="0"/>
    <n v="5.2250685327299999"/>
    <n v="3.1333836185359996"/>
    <n v="8.3584521512660004"/>
    <n v="259.11201668924599"/>
    <n v="0"/>
    <n v="0"/>
    <n v="0"/>
    <n v="0"/>
    <n v="0"/>
    <n v="0"/>
    <n v="0"/>
    <n v="0"/>
    <n v="0"/>
    <n v="0"/>
    <n v="0"/>
    <n v="0"/>
    <n v="31"/>
    <n v="148.61307127409998"/>
    <n v="0"/>
    <n v="0"/>
    <n v="13.364053240530001"/>
    <n v="0"/>
    <n v="0"/>
    <n v="0"/>
    <n v="0"/>
    <n v="0"/>
    <n v="161.97712451462999"/>
    <n v="97.134892174615985"/>
    <n v="259.11201668924599"/>
  </r>
  <r>
    <s v="116"/>
    <s v="116030"/>
    <s v="LUN A DOM"/>
    <s v="DIA"/>
    <s v="04:00 - 12:00"/>
    <s v="B5"/>
    <x v="3"/>
    <s v="Barrido Manual de Vías y Áreas Publicas"/>
    <n v="7"/>
    <n v="0"/>
    <n v="0"/>
    <n v="0"/>
    <n v="1.6221469559300001"/>
    <n v="0"/>
    <n v="0"/>
    <n v="0"/>
    <n v="0"/>
    <n v="0"/>
    <n v="1.6221469559300001"/>
    <n v="4.7944423028840006"/>
    <n v="6.4165892588140006"/>
    <n v="198.914267023234"/>
    <n v="0"/>
    <n v="0"/>
    <n v="0"/>
    <n v="0"/>
    <n v="0"/>
    <n v="0"/>
    <n v="0"/>
    <n v="0"/>
    <n v="0"/>
    <n v="0"/>
    <n v="0"/>
    <n v="0"/>
    <n v="31"/>
    <n v="0"/>
    <n v="0"/>
    <n v="0"/>
    <n v="50.286555633830005"/>
    <n v="0"/>
    <n v="0"/>
    <n v="0"/>
    <n v="0"/>
    <n v="0"/>
    <n v="50.286555633830005"/>
    <n v="148.62771138940403"/>
    <n v="198.91426702323403"/>
  </r>
  <r>
    <s v="116"/>
    <s v="116031"/>
    <s v="LUN A DOM"/>
    <s v="DIA"/>
    <s v="04:00 - 12:00"/>
    <s v="B5"/>
    <x v="3"/>
    <s v="Barrido Manual de Vías y Áreas Publicas"/>
    <n v="7"/>
    <n v="0"/>
    <n v="0"/>
    <n v="0"/>
    <n v="2.9447496596959999"/>
    <n v="0"/>
    <n v="0"/>
    <n v="0"/>
    <n v="0"/>
    <n v="0"/>
    <n v="2.9447496596959999"/>
    <n v="4.1751778397080006"/>
    <n v="7.1199274994040005"/>
    <n v="220.717752481524"/>
    <n v="0"/>
    <n v="0"/>
    <n v="0"/>
    <n v="0"/>
    <n v="0"/>
    <n v="0"/>
    <n v="0"/>
    <n v="0"/>
    <n v="0"/>
    <n v="0"/>
    <n v="0"/>
    <n v="0"/>
    <n v="31"/>
    <n v="0"/>
    <n v="0"/>
    <n v="0"/>
    <n v="91.287239450575996"/>
    <n v="0"/>
    <n v="0"/>
    <n v="0"/>
    <n v="0"/>
    <n v="0"/>
    <n v="91.287239450575996"/>
    <n v="129.43051303094802"/>
    <n v="220.71775248152403"/>
  </r>
  <r>
    <s v="116"/>
    <s v="116032"/>
    <s v="LUN A DOM"/>
    <s v="DIA"/>
    <s v="04:00 - 12:00"/>
    <s v="B5"/>
    <x v="3"/>
    <s v="Barrido Manual de Vías y Áreas Publicas"/>
    <n v="7"/>
    <n v="15.481993555299999"/>
    <n v="0"/>
    <n v="0"/>
    <n v="0.92925337155999999"/>
    <n v="2.4077198128299999"/>
    <n v="0"/>
    <n v="0"/>
    <n v="0"/>
    <n v="0"/>
    <n v="18.818966739689998"/>
    <n v="0"/>
    <n v="18.818966739689998"/>
    <n v="583.38796893038989"/>
    <n v="0"/>
    <n v="0"/>
    <n v="0"/>
    <n v="0"/>
    <n v="0"/>
    <n v="0"/>
    <n v="0"/>
    <n v="0"/>
    <n v="0"/>
    <n v="0"/>
    <n v="0"/>
    <n v="0"/>
    <n v="31"/>
    <n v="479.94180021429997"/>
    <n v="0"/>
    <n v="0"/>
    <n v="28.806854518359998"/>
    <n v="74.639314197730002"/>
    <n v="0"/>
    <n v="0"/>
    <n v="0"/>
    <n v="0"/>
    <n v="583.38796893038989"/>
    <n v="0"/>
    <n v="583.38796893038989"/>
  </r>
  <r>
    <s v="116"/>
    <s v="116033"/>
    <s v="LUN A DOM"/>
    <s v="DIA"/>
    <s v="04:00 - 12:00"/>
    <s v="B5"/>
    <x v="3"/>
    <s v="Barrido Manual de Vías y Áreas Publicas"/>
    <n v="7"/>
    <n v="0"/>
    <n v="0"/>
    <n v="0"/>
    <n v="0.34179634658000002"/>
    <n v="0"/>
    <n v="0"/>
    <n v="0"/>
    <n v="0"/>
    <n v="0"/>
    <n v="0.34179634658000002"/>
    <n v="3.2951137684599994"/>
    <n v="3.6369101150399992"/>
    <n v="112.74421356623998"/>
    <n v="0"/>
    <n v="0"/>
    <n v="0"/>
    <n v="0"/>
    <n v="0"/>
    <n v="0"/>
    <n v="0"/>
    <n v="0"/>
    <n v="0"/>
    <n v="0"/>
    <n v="0"/>
    <n v="0"/>
    <n v="31"/>
    <n v="0"/>
    <n v="0"/>
    <n v="0"/>
    <n v="10.59568674398"/>
    <n v="0"/>
    <n v="0"/>
    <n v="0"/>
    <n v="0"/>
    <n v="0"/>
    <n v="10.59568674398"/>
    <n v="102.14852682225998"/>
    <n v="112.74421356623998"/>
  </r>
  <r>
    <s v="116"/>
    <s v="116034"/>
    <s v="LUN A DOM"/>
    <s v="DIA"/>
    <s v="04:00 - 12:00"/>
    <s v="B5"/>
    <x v="3"/>
    <s v="Barrido Manual de Vías y Áreas Publicas"/>
    <n v="7"/>
    <n v="16.303694888100001"/>
    <n v="0"/>
    <n v="0"/>
    <n v="0"/>
    <n v="0"/>
    <n v="0"/>
    <n v="0"/>
    <n v="0"/>
    <n v="0"/>
    <n v="16.303694888100001"/>
    <n v="2.6587906138610005"/>
    <n v="18.962485501961002"/>
    <n v="587.837050560791"/>
    <n v="0"/>
    <n v="0"/>
    <n v="0"/>
    <n v="0"/>
    <n v="0"/>
    <n v="0"/>
    <n v="0"/>
    <n v="0"/>
    <n v="0"/>
    <n v="0"/>
    <n v="0"/>
    <n v="0"/>
    <n v="31"/>
    <n v="505.41454153110004"/>
    <n v="0"/>
    <n v="0"/>
    <n v="0"/>
    <n v="0"/>
    <n v="0"/>
    <n v="0"/>
    <n v="0"/>
    <n v="0"/>
    <n v="505.41454153110004"/>
    <n v="82.422509029691014"/>
    <n v="587.83705056079111"/>
  </r>
  <r>
    <s v="116"/>
    <s v="116035"/>
    <s v="LUN A DOM"/>
    <s v="DIA"/>
    <s v="04:00 - 12:00"/>
    <s v="B7"/>
    <x v="1"/>
    <s v="Barrido Manual de Vías y Áreas Publicas"/>
    <n v="7"/>
    <n v="0"/>
    <n v="0"/>
    <n v="0"/>
    <n v="0.77722134466000004"/>
    <n v="4.2178701378000003"/>
    <n v="0"/>
    <n v="0"/>
    <n v="0"/>
    <n v="0"/>
    <n v="4.9950914824600003"/>
    <n v="2.0979358544369999"/>
    <n v="7.0930273368970003"/>
    <n v="219.88384744380701"/>
    <n v="0"/>
    <n v="0"/>
    <n v="0"/>
    <n v="0"/>
    <n v="0"/>
    <n v="0"/>
    <n v="0"/>
    <n v="0"/>
    <n v="0"/>
    <n v="0"/>
    <n v="0"/>
    <n v="0"/>
    <n v="31"/>
    <n v="0"/>
    <n v="0"/>
    <n v="0"/>
    <n v="24.093861684460002"/>
    <n v="130.75397427180002"/>
    <n v="0"/>
    <n v="0"/>
    <n v="0"/>
    <n v="0"/>
    <n v="154.84783595626001"/>
    <n v="65.036011487547"/>
    <n v="219.88384744380701"/>
  </r>
  <r>
    <s v="116"/>
    <s v="116036"/>
    <s v="LUN A DOM"/>
    <s v="DIA"/>
    <s v="04:00 - 12:00"/>
    <s v="B7"/>
    <x v="1"/>
    <s v="Barrido Manual de Vías y Áreas Publicas"/>
    <n v="7"/>
    <n v="0"/>
    <n v="0"/>
    <n v="0"/>
    <n v="2.6174950372699999"/>
    <n v="8.3929461088200021"/>
    <n v="1.2286993960000001"/>
    <n v="0"/>
    <n v="0"/>
    <n v="0"/>
    <n v="12.239140542090002"/>
    <n v="4.026322854711001"/>
    <n v="16.265463396801003"/>
    <n v="504.22936530083109"/>
    <n v="0"/>
    <n v="0"/>
    <n v="0"/>
    <n v="0"/>
    <n v="0"/>
    <n v="0"/>
    <n v="0"/>
    <n v="0"/>
    <n v="0"/>
    <n v="0"/>
    <n v="0"/>
    <n v="0"/>
    <n v="31"/>
    <n v="0"/>
    <n v="0"/>
    <n v="0"/>
    <n v="81.142346155369992"/>
    <n v="260.18132937342006"/>
    <n v="38.089681276"/>
    <n v="0"/>
    <n v="0"/>
    <n v="0"/>
    <n v="379.41335680479006"/>
    <n v="124.81600849604104"/>
    <n v="504.22936530083109"/>
  </r>
  <r>
    <s v="116"/>
    <s v="116037"/>
    <s v="LUN A DOM"/>
    <s v="DIA"/>
    <s v="04:00 - 12:00"/>
    <s v="B7"/>
    <x v="1"/>
    <s v="Barrido Manual de Vías y Áreas Publicas"/>
    <n v="7"/>
    <n v="0"/>
    <n v="0"/>
    <n v="0"/>
    <n v="0"/>
    <n v="9.8190344348800007"/>
    <n v="0"/>
    <n v="0"/>
    <n v="0"/>
    <n v="0"/>
    <n v="9.8190344348800007"/>
    <n v="2.4171912652610001"/>
    <n v="12.236225700141"/>
    <n v="379.32299670437101"/>
    <n v="0"/>
    <n v="0"/>
    <n v="0"/>
    <n v="0"/>
    <n v="0"/>
    <n v="0"/>
    <n v="0"/>
    <n v="0"/>
    <n v="0"/>
    <n v="0"/>
    <n v="0"/>
    <n v="0"/>
    <n v="31"/>
    <n v="0"/>
    <n v="0"/>
    <n v="0"/>
    <n v="0"/>
    <n v="304.39006748128003"/>
    <n v="0"/>
    <n v="0"/>
    <n v="0"/>
    <n v="0"/>
    <n v="304.39006748128003"/>
    <n v="74.932929223091008"/>
    <n v="379.32299670437101"/>
  </r>
  <r>
    <s v="116"/>
    <s v="116038"/>
    <s v="LUN A DOM"/>
    <s v="DIA"/>
    <s v="04:00 - 12:00"/>
    <s v="B7"/>
    <x v="1"/>
    <s v="Barrido Manual de Vías y Áreas Publicas"/>
    <n v="7"/>
    <n v="0"/>
    <n v="0"/>
    <n v="0"/>
    <n v="0"/>
    <n v="21.116340605200005"/>
    <n v="0"/>
    <n v="0"/>
    <n v="0"/>
    <n v="0"/>
    <n v="21.116340605200005"/>
    <n v="3.1846855517700003"/>
    <n v="24.301026156970003"/>
    <n v="753.3318108660701"/>
    <n v="0"/>
    <n v="0"/>
    <n v="0"/>
    <n v="0"/>
    <n v="0"/>
    <n v="0"/>
    <n v="0"/>
    <n v="0"/>
    <n v="0"/>
    <n v="0"/>
    <n v="0"/>
    <n v="0"/>
    <n v="31"/>
    <n v="0"/>
    <n v="0"/>
    <n v="0"/>
    <n v="0"/>
    <n v="654.60655876120018"/>
    <n v="0"/>
    <n v="0"/>
    <n v="0"/>
    <n v="0"/>
    <n v="654.60655876120018"/>
    <n v="98.725252104870009"/>
    <n v="753.33181086607021"/>
  </r>
  <r>
    <s v="116"/>
    <s v="116039"/>
    <s v="LUN A DOM"/>
    <s v="DIA"/>
    <s v="04:00 - 12:00"/>
    <s v="B7"/>
    <x v="1"/>
    <s v="Barrido Manual de Vías y Áreas Publicas"/>
    <n v="7"/>
    <n v="0"/>
    <n v="0"/>
    <n v="0"/>
    <n v="0"/>
    <n v="9.4629150215890032"/>
    <n v="0"/>
    <n v="0"/>
    <n v="0"/>
    <n v="0"/>
    <n v="9.4629150215890032"/>
    <n v="3.5382524798900001"/>
    <n v="13.001167501479003"/>
    <n v="403.03619254584908"/>
    <n v="0"/>
    <n v="0"/>
    <n v="0"/>
    <n v="0"/>
    <n v="0"/>
    <n v="0"/>
    <n v="0"/>
    <n v="0"/>
    <n v="0"/>
    <n v="0"/>
    <n v="0"/>
    <n v="0"/>
    <n v="31"/>
    <n v="0"/>
    <n v="0"/>
    <n v="0"/>
    <n v="0"/>
    <n v="293.35036566925908"/>
    <n v="0"/>
    <n v="0"/>
    <n v="0"/>
    <n v="0"/>
    <n v="293.35036566925908"/>
    <n v="109.68582687659"/>
    <n v="403.03619254584908"/>
  </r>
  <r>
    <s v="116"/>
    <s v="116040"/>
    <s v="LUN A DOM"/>
    <s v="DIA"/>
    <s v="04:00 - 12:00"/>
    <s v="B7"/>
    <x v="1"/>
    <s v="Barrido Manual de Vías y Áreas Publicas"/>
    <n v="7"/>
    <n v="0"/>
    <n v="0"/>
    <n v="0"/>
    <n v="0"/>
    <n v="4.8005712189499992"/>
    <n v="0"/>
    <n v="0"/>
    <n v="0"/>
    <n v="0"/>
    <n v="4.8005712189499992"/>
    <n v="3.4717821508299993"/>
    <n v="8.2723533697799994"/>
    <n v="256.44295446318"/>
    <n v="0"/>
    <n v="0"/>
    <n v="0"/>
    <n v="0"/>
    <n v="0"/>
    <n v="0"/>
    <n v="0"/>
    <n v="0"/>
    <n v="0"/>
    <n v="0"/>
    <n v="0"/>
    <n v="0"/>
    <n v="31"/>
    <n v="0"/>
    <n v="0"/>
    <n v="0"/>
    <n v="0"/>
    <n v="148.81770778744996"/>
    <n v="0"/>
    <n v="0"/>
    <n v="0"/>
    <n v="0"/>
    <n v="148.81770778744996"/>
    <n v="107.62524667572998"/>
    <n v="256.44295446317994"/>
  </r>
  <r>
    <s v="116"/>
    <s v="116041"/>
    <s v="LUN A DOM"/>
    <s v="DIA"/>
    <s v="04:00 - 12:00"/>
    <s v="B7"/>
    <x v="1"/>
    <s v="Barrido Manual de Vías y Áreas Publicas"/>
    <n v="7"/>
    <n v="0"/>
    <n v="0"/>
    <n v="0"/>
    <n v="0"/>
    <n v="9.9835060594299971"/>
    <n v="0"/>
    <n v="0"/>
    <n v="0"/>
    <n v="0"/>
    <n v="9.9835060594299971"/>
    <n v="3.0590763077760004"/>
    <n v="13.042582367205998"/>
    <n v="404.32005338338593"/>
    <n v="0"/>
    <n v="0"/>
    <n v="0"/>
    <n v="0"/>
    <n v="0"/>
    <n v="0"/>
    <n v="0"/>
    <n v="0"/>
    <n v="0"/>
    <n v="0"/>
    <n v="0"/>
    <n v="0"/>
    <n v="31"/>
    <n v="0"/>
    <n v="0"/>
    <n v="0"/>
    <n v="0"/>
    <n v="309.48868784232991"/>
    <n v="0"/>
    <n v="0"/>
    <n v="0"/>
    <n v="0"/>
    <n v="309.48868784232991"/>
    <n v="94.831365541056016"/>
    <n v="404.32005338338593"/>
  </r>
  <r>
    <s v="116"/>
    <s v="116042"/>
    <s v="LUN A DOM"/>
    <s v="DIA"/>
    <s v="04:00 - 12:00"/>
    <s v="B7"/>
    <x v="1"/>
    <s v="Barrido Manual de Vías y Áreas Publicas"/>
    <n v="7"/>
    <n v="10.734140890000001"/>
    <n v="3.5334579889"/>
    <n v="0"/>
    <n v="0"/>
    <n v="3.0245608213199997"/>
    <n v="0"/>
    <n v="0"/>
    <n v="0"/>
    <n v="0"/>
    <n v="17.292159700220001"/>
    <n v="0"/>
    <n v="17.292159700220001"/>
    <n v="536.05695070681998"/>
    <n v="0"/>
    <n v="0"/>
    <n v="0"/>
    <n v="0"/>
    <n v="0"/>
    <n v="0"/>
    <n v="0"/>
    <n v="0"/>
    <n v="0"/>
    <n v="0"/>
    <n v="0"/>
    <n v="0"/>
    <n v="31"/>
    <n v="332.75836759000003"/>
    <n v="109.5371976559"/>
    <n v="0"/>
    <n v="0"/>
    <n v="93.761385460919996"/>
    <n v="0"/>
    <n v="0"/>
    <n v="0"/>
    <n v="0"/>
    <n v="536.05695070681998"/>
    <n v="0"/>
    <n v="536.05695070681998"/>
  </r>
  <r>
    <s v="116"/>
    <s v="116043"/>
    <s v="LUN A DOM"/>
    <s v="DIA"/>
    <s v="04:00 - 12:00"/>
    <s v="B8"/>
    <x v="2"/>
    <s v="Barrido Manual de Vías y Áreas Publicas"/>
    <n v="7"/>
    <n v="0"/>
    <n v="0"/>
    <n v="0"/>
    <n v="3.1166838135999999"/>
    <n v="10.735151127"/>
    <n v="0"/>
    <n v="0"/>
    <n v="0"/>
    <n v="0"/>
    <n v="13.8518349406"/>
    <n v="2.1778271112000001"/>
    <n v="16.029662051799999"/>
    <n v="496.91952360579995"/>
    <n v="0"/>
    <n v="0"/>
    <n v="0"/>
    <n v="0"/>
    <n v="0"/>
    <n v="0"/>
    <n v="0"/>
    <n v="0"/>
    <n v="0"/>
    <n v="0"/>
    <n v="0"/>
    <n v="0"/>
    <n v="31"/>
    <n v="0"/>
    <n v="0"/>
    <n v="0"/>
    <n v="96.617198221599992"/>
    <n v="332.789684937"/>
    <n v="0"/>
    <n v="0"/>
    <n v="0"/>
    <n v="0"/>
    <n v="429.40688315860001"/>
    <n v="67.512640447199999"/>
    <n v="496.91952360580001"/>
  </r>
  <r>
    <s v="116"/>
    <s v="116044"/>
    <s v="LUN A DOM"/>
    <s v="DIA"/>
    <s v="04:00 - 12:00"/>
    <s v="B8"/>
    <x v="2"/>
    <s v="Barrido Manual de Vías y Áreas Publicas"/>
    <n v="7"/>
    <n v="0"/>
    <n v="0"/>
    <n v="0"/>
    <n v="2.7253689650449999"/>
    <n v="8.8286537801880005"/>
    <n v="0"/>
    <n v="0"/>
    <n v="0"/>
    <n v="0"/>
    <n v="11.554022745233"/>
    <n v="4.3974208529199998"/>
    <n v="15.951443598153"/>
    <n v="494.49475154274302"/>
    <n v="0"/>
    <n v="0"/>
    <n v="0"/>
    <n v="0"/>
    <n v="0"/>
    <n v="0"/>
    <n v="0"/>
    <n v="0"/>
    <n v="0"/>
    <n v="0"/>
    <n v="0"/>
    <n v="0"/>
    <n v="31"/>
    <n v="0"/>
    <n v="0"/>
    <n v="0"/>
    <n v="84.486437916395005"/>
    <n v="273.68826718582801"/>
    <n v="0"/>
    <n v="0"/>
    <n v="0"/>
    <n v="0"/>
    <n v="358.17470510222302"/>
    <n v="136.32004644052"/>
    <n v="494.49475154274302"/>
  </r>
  <r>
    <s v="116"/>
    <s v="116045"/>
    <s v="LUN A DOM"/>
    <s v="DIA"/>
    <s v="04:00 - 12:00"/>
    <s v="B8"/>
    <x v="2"/>
    <s v="Barrido Manual de Vías y Áreas Publicas"/>
    <n v="7"/>
    <n v="0"/>
    <n v="0"/>
    <n v="0"/>
    <n v="6.3752471550139997"/>
    <n v="5.5493014042070001"/>
    <n v="0"/>
    <n v="0"/>
    <n v="0"/>
    <n v="0"/>
    <n v="11.924548559221"/>
    <n v="3.6789883695810994"/>
    <n v="15.6035369288021"/>
    <n v="483.70964479286511"/>
    <n v="0"/>
    <n v="0"/>
    <n v="0"/>
    <n v="0"/>
    <n v="0"/>
    <n v="0"/>
    <n v="0"/>
    <n v="0"/>
    <n v="0"/>
    <n v="0"/>
    <n v="0"/>
    <n v="0"/>
    <n v="31"/>
    <n v="0"/>
    <n v="0"/>
    <n v="0"/>
    <n v="197.632661805434"/>
    <n v="172.028343530417"/>
    <n v="0"/>
    <n v="0"/>
    <n v="0"/>
    <n v="0"/>
    <n v="369.66100533585097"/>
    <n v="114.04863945701408"/>
    <n v="483.70964479286505"/>
  </r>
  <r>
    <s v="116"/>
    <s v="116046"/>
    <s v="LUN A DOM"/>
    <s v="DIA"/>
    <s v="04:00 - 12:00"/>
    <s v="B8"/>
    <x v="2"/>
    <s v="Barrido Manual de Vías y Áreas Publicas"/>
    <n v="7"/>
    <n v="0"/>
    <n v="0"/>
    <n v="0"/>
    <n v="4.3034530262100006"/>
    <n v="3.6615387583199999"/>
    <n v="0"/>
    <n v="0"/>
    <n v="0"/>
    <n v="0"/>
    <n v="7.9649917845300005"/>
    <n v="4.2638983840400009"/>
    <n v="12.22889016857"/>
    <n v="379.09559522567002"/>
    <n v="0"/>
    <n v="0"/>
    <n v="0"/>
    <n v="0"/>
    <n v="0"/>
    <n v="0"/>
    <n v="0"/>
    <n v="0"/>
    <n v="0"/>
    <n v="0"/>
    <n v="0"/>
    <n v="0"/>
    <n v="31"/>
    <n v="0"/>
    <n v="0"/>
    <n v="0"/>
    <n v="133.40704381251001"/>
    <n v="113.50770150791999"/>
    <n v="0"/>
    <n v="0"/>
    <n v="0"/>
    <n v="0"/>
    <n v="246.91474532043"/>
    <n v="132.18084990524002"/>
    <n v="379.09559522567002"/>
  </r>
  <r>
    <s v="116"/>
    <s v="116047"/>
    <s v="LUN A DOM"/>
    <s v="DIA"/>
    <s v="04:00 - 12:00"/>
    <s v="B8"/>
    <x v="2"/>
    <s v="Barrido Manual de Vías y Áreas Publicas"/>
    <n v="7"/>
    <n v="22.039422220829998"/>
    <n v="0"/>
    <n v="0"/>
    <n v="0.31672329046999997"/>
    <n v="2.5325851231900001"/>
    <n v="0"/>
    <n v="0"/>
    <n v="0"/>
    <n v="0"/>
    <n v="24.888730634489999"/>
    <n v="0"/>
    <n v="24.888730634489999"/>
    <n v="771.55064966918997"/>
    <n v="0"/>
    <n v="0"/>
    <n v="0"/>
    <n v="0"/>
    <n v="0"/>
    <n v="0"/>
    <n v="0"/>
    <n v="0"/>
    <n v="0"/>
    <n v="0"/>
    <n v="0"/>
    <n v="0"/>
    <n v="31"/>
    <n v="683.2220888457299"/>
    <n v="0"/>
    <n v="0"/>
    <n v="9.8184220045699995"/>
    <n v="78.510138818889999"/>
    <n v="0"/>
    <n v="0"/>
    <n v="0"/>
    <n v="0"/>
    <n v="771.55064966918997"/>
    <n v="0"/>
    <n v="771.55064966918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C2E561-08A3-436B-B8D7-695D22EB81AA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MUNICIPIO">
  <location ref="A367:D376" firstHeaderRow="0" firstDataRow="1" firstDataCol="1"/>
  <pivotFields count="47"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x="7"/>
        <item x="4"/>
        <item x="6"/>
        <item x="3"/>
        <item x="0"/>
        <item x="1"/>
        <item x="2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3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KM MES - TOTAL _x000a_PLANEADO" fld="21" baseField="0" baseItem="0" numFmtId="164"/>
    <dataField name=" KM MES - TOTAL _x000a_NO ATENDIDO" fld="33" baseField="0" baseItem="0" numFmtId="164"/>
    <dataField name=" KM MES - TOTAL _x000a_EJECUTADO" fld="46" baseField="0" baseItem="0" numFmtId="164"/>
  </dataFields>
  <formats count="7">
    <format dxfId="1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6" type="button" dataOnly="0" labelOnly="1" outline="0" axis="axisRow" fieldPosition="0"/>
    </format>
    <format dxfId="174">
      <pivotArea dataOnly="0" labelOnly="1" fieldPosition="0">
        <references count="1">
          <reference field="6" count="0"/>
        </references>
      </pivotArea>
    </format>
    <format dxfId="173">
      <pivotArea dataOnly="0" labelOnly="1" grandRow="1" outline="0" fieldPosition="0"/>
    </format>
    <format dxfId="17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adjustColumnWidth="0" connectionId="2" xr16:uid="{35D45319-DD78-4248-B5F5-50BD7A18FCDF}" autoFormatId="16" applyNumberFormats="0" applyBorderFormats="0" applyFontFormats="0" applyPatternFormats="0" applyAlignmentFormats="0" applyWidthHeightFormats="0">
  <queryTableRefresh nextId="52" unboundColumnsRight="26">
    <queryTableFields count="47">
      <queryTableField id="1" name="MACRO" tableColumnId="1"/>
      <queryTableField id="2" name="MICRO" tableColumnId="2"/>
      <queryTableField id="3" name="DIAS" tableColumnId="3"/>
      <queryTableField id="4" name="TURNO" tableColumnId="4"/>
      <queryTableField id="5" name="HORARIO" tableColumnId="5"/>
      <queryTableField id="6" name="GRUPO" tableColumnId="6"/>
      <queryTableField id="50" name="MUNICIPIO" tableColumnId="48"/>
      <queryTableField id="8" name="SERVICIO" tableColumnId="8"/>
      <queryTableField id="9" name="FRECUENCIA" tableColumnId="9"/>
      <queryTableField id="12" name="KM BARRIDO - PARQUE" tableColumnId="12"/>
      <queryTableField id="13" name="KM BARRIDO - PLAZA" tableColumnId="13"/>
      <queryTableField id="14" name="KM BARRIDO - ESCENARIO DEPORTIVO" tableColumnId="14"/>
      <queryTableField id="15" name="KM BARRIDO - SEPARADOR" tableColumnId="15"/>
      <queryTableField id="16" name="KM BARRIDO - ANDEN" tableColumnId="16"/>
      <queryTableField id="17" name="KM BARRIDO - PUENTE" tableColumnId="17"/>
      <queryTableField id="18" name="KM BARRIDO - ZONA VERDE" tableColumnId="18"/>
      <queryTableField id="19" name="KM BARRIDO - CICLORRUTA" tableColumnId="19"/>
      <queryTableField id="20" name="KM BARRIDO - PEATONAL" tableColumnId="20"/>
      <queryTableField id="21" name="KM BARRIDO - AREAS PUBLICAS" tableColumnId="21"/>
      <queryTableField id="22" name="KM BARRIDO - VIAS" tableColumnId="22"/>
      <queryTableField id="23" name="KM BARRIDO - TOTAL" tableColumnId="23"/>
      <queryTableField id="49" dataBound="0" tableColumnId="47"/>
      <queryTableField id="24" dataBound="0" tableColumnId="24"/>
      <queryTableField id="25" dataBound="0" tableColumnId="25"/>
      <queryTableField id="26" dataBound="0" tableColumnId="26"/>
      <queryTableField id="27" dataBound="0" tableColumnId="27"/>
      <queryTableField id="28" dataBound="0" tableColumnId="28"/>
      <queryTableField id="29" dataBound="0" tableColumnId="29"/>
      <queryTableField id="30" dataBound="0" tableColumnId="30"/>
      <queryTableField id="31" dataBound="0" tableColumnId="31"/>
      <queryTableField id="32" dataBound="0" tableColumnId="32"/>
      <queryTableField id="33" dataBound="0" tableColumnId="33"/>
      <queryTableField id="34" dataBound="0" tableColumnId="34"/>
      <queryTableField id="35" dataBound="0" tableColumnId="35"/>
      <queryTableField id="36" dataBound="0" tableColumnId="10"/>
      <queryTableField id="37" dataBound="0" tableColumnId="11"/>
      <queryTableField id="38" dataBound="0" tableColumnId="36"/>
      <queryTableField id="39" dataBound="0" tableColumnId="37"/>
      <queryTableField id="40" dataBound="0" tableColumnId="38"/>
      <queryTableField id="41" dataBound="0" tableColumnId="39"/>
      <queryTableField id="42" dataBound="0" tableColumnId="40"/>
      <queryTableField id="43" dataBound="0" tableColumnId="41"/>
      <queryTableField id="44" dataBound="0" tableColumnId="42"/>
      <queryTableField id="45" dataBound="0" tableColumnId="43"/>
      <queryTableField id="46" dataBound="0" tableColumnId="44"/>
      <queryTableField id="47" dataBound="0" tableColumnId="45"/>
      <queryTableField id="48" dataBound="0" tableColumnId="46"/>
    </queryTableFields>
  </queryTableRefresh>
</queryTable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BE3261-95E3-4B5A-8F80-72128DA64B04}" name="DIAS_MES_FREC" displayName="DIAS_MES_FREC" ref="A2:I23" headerRowDxfId="198" dataDxfId="197">
  <autoFilter ref="A2:I23" xr:uid="{51BE3261-95E3-4B5A-8F80-72128DA64B04}"/>
  <tableColumns count="9">
    <tableColumn id="1" xr3:uid="{BDE3C991-F562-4F00-882A-65BD30368133}" name="DIAS" totalsRowLabel="Total" dataDxfId="196" totalsRowDxfId="195"/>
    <tableColumn id="2" xr3:uid="{EB9DBA10-B780-41F9-9747-5B9BDE8B5135}" name="LUNES" totalsRowFunction="sum" dataDxfId="194" totalsRowDxfId="193">
      <calculatedColumnFormula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calculatedColumnFormula>
    </tableColumn>
    <tableColumn id="3" xr3:uid="{E32BEF66-67E7-4BF5-8CAB-A93C1334B39F}" name="MARTES" totalsRowFunction="sum" dataDxfId="192" totalsRowDxfId="191">
      <calculatedColumnFormula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calculatedColumnFormula>
    </tableColumn>
    <tableColumn id="4" xr3:uid="{AFBF762B-9224-4DF5-B3A7-592F3A8B6B09}" name="MIÉRCOLES" totalsRowFunction="sum" dataDxfId="190" totalsRowDxfId="189">
      <calculatedColumnFormula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calculatedColumnFormula>
    </tableColumn>
    <tableColumn id="5" xr3:uid="{8DEC68C7-30DD-47F4-A478-95D78C50A171}" name="JUEVES" totalsRowFunction="sum" dataDxfId="188" totalsRowDxfId="187">
      <calculatedColumnFormula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calculatedColumnFormula>
    </tableColumn>
    <tableColumn id="6" xr3:uid="{A5AD1273-B108-4118-A77A-2969781405CA}" name="VIERNES" totalsRowFunction="sum" dataDxfId="186" totalsRowDxfId="185">
      <calculatedColumnFormula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calculatedColumnFormula>
    </tableColumn>
    <tableColumn id="7" xr3:uid="{E565D15F-0AEE-4721-B861-F321FFD8A51F}" name="SÁBADO" totalsRowFunction="sum" dataDxfId="184" totalsRowDxfId="183">
      <calculatedColumnFormula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calculatedColumnFormula>
    </tableColumn>
    <tableColumn id="8" xr3:uid="{8145EB0E-D181-4BDD-9121-FA0B2672A6DE}" name="DOMINGO" totalsRowFunction="sum" dataDxfId="182" totalsRowDxfId="181">
      <calculatedColumnFormula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calculatedColumnFormula>
    </tableColumn>
    <tableColumn id="9" xr3:uid="{0E41AAAE-9182-4EA4-AD40-E1B473557A15}" name="Total Mes" totalsRowFunction="sum" dataDxfId="180" totalsRowDxfId="179">
      <calculatedColumnFormula>SUM(B3:H3)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5A13A2-F7D9-4CEA-807F-2E8C26B629AA}" name="PATH_ArchivoRaiz" displayName="PATH_ArchivoRaiz" ref="A1:A2" totalsRowShown="0">
  <autoFilter ref="A1:A2" xr:uid="{0FE4F938-279D-4BB4-B603-D128EF797CFB}"/>
  <tableColumns count="1">
    <tableColumn id="1" xr3:uid="{869B83E4-5420-4991-8629-66929A499C04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C8928F-6CB8-47D5-A7EC-C06C1254F8F9}" name="Consolidado_Microrrutas" displayName="Consolidado_Microrrutas" ref="A21:AU362" tableType="queryTable" totalsRowCount="1" headerRowDxfId="171" dataDxfId="169" totalsRowDxfId="168" headerRowBorderDxfId="170" totalsRowBorderDxfId="167">
  <autoFilter ref="A21:AU361" xr:uid="{79C8928F-6CB8-47D5-A7EC-C06C1254F8F9}"/>
  <tableColumns count="47">
    <tableColumn id="1" xr3:uid="{6A4745C6-C7A8-472E-B536-3F4DB1753C89}" uniqueName="1" name="MACRO" queryTableFieldId="1" dataDxfId="166" totalsRowDxfId="165"/>
    <tableColumn id="2" xr3:uid="{2155D70E-1EEA-4FE8-A9C4-11A86D465C64}" uniqueName="2" name="MICRO" queryTableFieldId="2" dataDxfId="164" totalsRowDxfId="163"/>
    <tableColumn id="3" xr3:uid="{8EF99FB0-DF1B-4B4A-81CE-91E32B8113D5}" uniqueName="3" name="DIAS" queryTableFieldId="3" dataDxfId="162" totalsRowDxfId="161"/>
    <tableColumn id="4" xr3:uid="{743B985B-5128-4A62-A497-AF81FA9BF7BD}" uniqueName="4" name="TURNO" queryTableFieldId="4" dataDxfId="160" totalsRowDxfId="159"/>
    <tableColumn id="5" xr3:uid="{3CC893C6-F882-41CF-94E6-5E5B14ECBB76}" uniqueName="5" name="HORARIO" queryTableFieldId="5" dataDxfId="158" totalsRowDxfId="157"/>
    <tableColumn id="6" xr3:uid="{3C726186-18D9-4370-B78A-0986D7CC63A0}" uniqueName="6" name="GRUPO" queryTableFieldId="6" dataDxfId="156" totalsRowDxfId="155"/>
    <tableColumn id="48" xr3:uid="{7F5FECC6-6FD5-4515-855F-9EAADA0460F6}" uniqueName="48" name="MUNICIPIO" queryTableFieldId="50" dataDxfId="154" totalsRowDxfId="153"/>
    <tableColumn id="8" xr3:uid="{BC6A378F-B67A-44C5-8DDC-E41BBD07DFED}" uniqueName="8" name="SERVICIO" queryTableFieldId="8" dataDxfId="152" totalsRowDxfId="151"/>
    <tableColumn id="9" xr3:uid="{E348665A-BF8E-4EA1-AC09-9A195B0E0A66}" uniqueName="9" name="FRECUENCIA" queryTableFieldId="9" dataDxfId="150" totalsRowDxfId="149"/>
    <tableColumn id="12" xr3:uid="{95158844-7DE6-42A0-BB1C-CD473FA32944}" uniqueName="12" name="KM BARRIDO - PARQUE" queryTableFieldId="12" dataDxfId="148" totalsRowDxfId="147"/>
    <tableColumn id="13" xr3:uid="{5A06F2B9-AD90-4887-A4BA-5AD43CBB839D}" uniqueName="13" name="KM BARRIDO - PLAZA" queryTableFieldId="13" dataDxfId="146" totalsRowDxfId="145"/>
    <tableColumn id="14" xr3:uid="{F3772F6D-9F6D-413D-AED6-A301D03A29FF}" uniqueName="14" name="KM BARRIDO - ESCENARIO DEPORTIVO" queryTableFieldId="14" dataDxfId="144" totalsRowDxfId="143"/>
    <tableColumn id="15" xr3:uid="{2A87BA4E-CD3D-4E05-904D-D8D6A368A01D}" uniqueName="15" name="KM BARRIDO - SEPARADOR" queryTableFieldId="15" dataDxfId="142" totalsRowDxfId="141"/>
    <tableColumn id="16" xr3:uid="{4AD3B1D2-C0C6-48D8-ADD1-67D0BF3F28A2}" uniqueName="16" name="KM BARRIDO - ANDEN" queryTableFieldId="16" dataDxfId="140" totalsRowDxfId="139"/>
    <tableColumn id="17" xr3:uid="{E520181E-CB44-44E6-B356-9408FD63C35D}" uniqueName="17" name="KM BARRIDO - PUENTE" queryTableFieldId="17" dataDxfId="138" totalsRowDxfId="137"/>
    <tableColumn id="18" xr3:uid="{726055D2-A25A-4FA8-811F-A4D8E842C945}" uniqueName="18" name="KM BARRIDO - ZONA VERDE" queryTableFieldId="18" dataDxfId="136" totalsRowDxfId="135"/>
    <tableColumn id="19" xr3:uid="{04420B89-8214-48DC-A99D-2F5F67F04F2B}" uniqueName="19" name="KM BARRIDO - CICLORRUTA" queryTableFieldId="19" dataDxfId="134" totalsRowDxfId="133"/>
    <tableColumn id="20" xr3:uid="{78ACF2FC-1CA9-41DA-A7CE-7591B4EBBCC7}" uniqueName="20" name="KM BARRIDO - PEATONAL" queryTableFieldId="20" dataDxfId="132" totalsRowDxfId="131"/>
    <tableColumn id="21" xr3:uid="{8BB13C2A-D785-448D-A816-72F81291CD76}" uniqueName="21" name="KM BARRIDO - AREAS PUBLICAS" totalsRowFunction="sum" queryTableFieldId="21" dataDxfId="130" totalsRowDxfId="129"/>
    <tableColumn id="22" xr3:uid="{38E69E68-9733-4BC0-8874-1EFE4FE5B262}" uniqueName="22" name="KM BARRIDO - VIAS" totalsRowFunction="sum" queryTableFieldId="22" dataDxfId="128" totalsRowDxfId="127"/>
    <tableColumn id="23" xr3:uid="{430185D6-8B61-473F-8C12-282EB720D786}" uniqueName="23" name="KM BARRIDO - TOTAL" totalsRowFunction="sum" queryTableFieldId="23" dataDxfId="126" totalsRowDxfId="125"/>
    <tableColumn id="47" xr3:uid="{A21E0536-6C88-4BE1-BADE-9529F6DFEB0D}" uniqueName="47" name="KM MES - TOTAL _x000a_PLANEADO" totalsRowFunction="sum" queryTableFieldId="49" dataDxfId="124" totalsRowDxfId="123">
      <calculatedColumnFormula>Consolidado_Microrrutas[[#This Row],[KM BARRIDO - TOTAL]]*Consolidado_Microrrutas[[#This Row],[TOTAL DIAS/MES]]</calculatedColumnFormula>
    </tableColumn>
    <tableColumn id="24" xr3:uid="{83205E3C-D47D-4CA1-9788-3BC10E37EFC7}" uniqueName="24" name="KM MES - PARQUE_x000a_NO ATENDIDO" queryTableFieldId="24" dataDxfId="122" totalsRowDxfId="121">
      <calculatedColumnFormula>SUMIFS(Km_NoAtendidos[KM MES NO ATENDIDOS - AREA PUBLICA],Km_NoAtendidos[MICRO],Consolidado_Microrrutas[[#This Row],[MICRO]],Km_NoAtendidos[ELEMENTO],"PARQUE")</calculatedColumnFormula>
    </tableColumn>
    <tableColumn id="25" xr3:uid="{59D9B3CD-81EA-416C-8B48-59191FAAE25C}" uniqueName="25" name="KM MES - PLAZA_x000a_NO ATENDIDO" queryTableFieldId="25" dataDxfId="120" totalsRowDxfId="119">
      <calculatedColumnFormula>SUMIFS(Km_NoAtendidos[KM MES NO ATENDIDOS - AREA PUBLICA],Km_NoAtendidos[MICRO],Consolidado_Microrrutas[[#This Row],[MICRO]],Km_NoAtendidos[ELEMENTO],"PLAZA")</calculatedColumnFormula>
    </tableColumn>
    <tableColumn id="26" xr3:uid="{89236F7E-0EDF-40B1-A1E9-5E29B7B4D640}" uniqueName="26" name="KM MES - ESCENARIO DEPORTIVO_x000a_NO ATENDIDO" queryTableFieldId="26" dataDxfId="118" totalsRowDxfId="117">
      <calculatedColumnFormula>SUMIFS(Km_NoAtendidos[KM MES NO ATENDIDOS - AREA PUBLICA],Km_NoAtendidos[MICRO],Consolidado_Microrrutas[[#This Row],[MICRO]],Km_NoAtendidos[ELEMENTO],"ESCENARIO DEPORTIVO")</calculatedColumnFormula>
    </tableColumn>
    <tableColumn id="27" xr3:uid="{94FC419F-5918-44C9-8879-89689A038D5B}" uniqueName="27" name="KM MES - SEPARADOR_x000a_NO ATENDIDO" queryTableFieldId="27" dataDxfId="116" totalsRowDxfId="115">
      <calculatedColumnFormula>SUMIFS(Km_NoAtendidos[KM MES NO ATENDIDOS - AREA PUBLICA],Km_NoAtendidos[MICRO],Consolidado_Microrrutas[[#This Row],[MICRO]],Km_NoAtendidos[ELEMENTO],"SEPARADOR")</calculatedColumnFormula>
    </tableColumn>
    <tableColumn id="28" xr3:uid="{F6A5BFC1-4A6B-4049-8483-E15B96A0EC86}" uniqueName="28" name="KM MES - ANDEN_x000a_NO ATENDIDO" queryTableFieldId="28" dataDxfId="114" totalsRowDxfId="113">
      <calculatedColumnFormula>SUMIFS(Km_NoAtendidos[KM MES NO ATENDIDOS - AREA PUBLICA],Km_NoAtendidos[MICRO],Consolidado_Microrrutas[[#This Row],[MICRO]],Km_NoAtendidos[ELEMENTO],"ANDEN")</calculatedColumnFormula>
    </tableColumn>
    <tableColumn id="29" xr3:uid="{79DB75CF-93A8-471D-9901-9FB19E209037}" uniqueName="29" name="KM MES - PUENTE_x000a_NO ATENDIDO" queryTableFieldId="29" dataDxfId="112" totalsRowDxfId="111">
      <calculatedColumnFormula>SUMIFS(Km_NoAtendidos[KM MES NO ATENDIDOS - AREA PUBLICA],Km_NoAtendidos[MICRO],Consolidado_Microrrutas[[#This Row],[MICRO]],Km_NoAtendidos[ELEMENTO],"PUENTE")</calculatedColumnFormula>
    </tableColumn>
    <tableColumn id="30" xr3:uid="{4328CDE0-BEE2-4ABD-816E-E5A6C3105C99}" uniqueName="30" name="KM MES - ZONA VERDE_x000a_NO ATENDIDO" queryTableFieldId="30" dataDxfId="110" totalsRowDxfId="109">
      <calculatedColumnFormula>SUMIFS(Km_NoAtendidos[KM MES NO ATENDIDOS - AREA PUBLICA],Km_NoAtendidos[MICRO],Consolidado_Microrrutas[[#This Row],[MICRO]],Km_NoAtendidos[ELEMENTO],"ZONA VERDE")</calculatedColumnFormula>
    </tableColumn>
    <tableColumn id="31" xr3:uid="{6DD162B6-1EB3-4107-B759-AEE018412FFF}" uniqueName="31" name="KM MES - CICLORRUTA_x000a_NO ATENDIDO" queryTableFieldId="31" dataDxfId="108" totalsRowDxfId="107">
      <calculatedColumnFormula>SUMIFS(Km_NoAtendidos[KM MES NO ATENDIDOS - AREA PUBLICA],Km_NoAtendidos[MICRO],Consolidado_Microrrutas[[#This Row],[MICRO]],Km_NoAtendidos[ELEMENTO],"CICLORRUTA")</calculatedColumnFormula>
    </tableColumn>
    <tableColumn id="32" xr3:uid="{909B921E-5BE1-4FD8-BDA4-69177E422AA7}" uniqueName="32" name="KM MES - PEATONAL_x000a_NO ATENDIDO" queryTableFieldId="32" dataDxfId="106" totalsRowDxfId="105">
      <calculatedColumnFormula>SUMIFS(Km_NoAtendidos[KM MES NO ATENDIDOS - AREA PUBLICA],Km_NoAtendidos[MICRO],Consolidado_Microrrutas[[#This Row],[MICRO]],Km_NoAtendidos[ELEMENTO],"PEATONAL")</calculatedColumnFormula>
    </tableColumn>
    <tableColumn id="33" xr3:uid="{C98B4A80-31D3-49B3-A012-59515AFDB108}" uniqueName="33" name="KM MES - AREAS PUBLICAS_x000a_NO ATENDIDO" totalsRowFunction="sum" queryTableFieldId="33" dataDxfId="104" totalsRowDxfId="103">
      <calculatedColumnFormula>SUM(Consolidado_Microrrutas[[#This Row],[KM MES - PARQUE
NO ATENDIDO]:[KM MES - PEATONAL
NO ATENDIDO]])</calculatedColumnFormula>
    </tableColumn>
    <tableColumn id="34" xr3:uid="{472F9C82-799A-452C-A849-195DB4A9E56E}" uniqueName="34" name="KM MES - VIAS_x000a_NO ATENDIDO" totalsRowFunction="sum" queryTableFieldId="34" dataDxfId="102" totalsRowDxfId="101">
      <calculatedColumnFormula>SUMIFS(Km_NoAtendidos[KM MES NO ATENDIDOS - VIAS],Km_NoAtendidos[MICRO],Consolidado_Microrrutas[[#This Row],[MICRO]],Km_NoAtendidos[ELEMENTO],"VIA")</calculatedColumnFormula>
    </tableColumn>
    <tableColumn id="35" xr3:uid="{26ED925D-8BEC-4297-8134-6679C8E4DA5C}" uniqueName="35" name="KM MES - TOTAL _x000a_NO ATENDIDO" totalsRowFunction="sum" queryTableFieldId="35" dataDxfId="100" totalsRowDxfId="99">
      <calculatedColumnFormula>SUM(Consolidado_Microrrutas[[#This Row],[KM MES - AREAS PUBLICAS
NO ATENDIDO]:[KM MES - VIAS
NO ATENDIDO]])</calculatedColumnFormula>
    </tableColumn>
    <tableColumn id="10" xr3:uid="{CD33B74E-CA4F-451E-BDDD-C8B790050F6D}" uniqueName="10" name="TOTAL DIAS/MES" queryTableFieldId="36" dataDxfId="98" totalsRowDxfId="97">
      <calculatedColumnFormula>VLOOKUP(Consolidado_Microrrutas[[#This Row],[DIAS]],DIAS_MES_FREC[],9,FALSE)</calculatedColumnFormula>
    </tableColumn>
    <tableColumn id="11" xr3:uid="{DF813154-82D7-416C-AC99-87A8DC1B36E4}" uniqueName="11" name="KM MES - PARQUE_x000a_EJECUTADO" queryTableFieldId="37" dataDxfId="96" totalsRowDxfId="95">
      <calculatedColumnFormula>Consolidado_Microrrutas[[#This Row],[KM BARRIDO - PARQUE]]*Consolidado_Microrrutas[[#This Row],[TOTAL DIAS/MES]]-Consolidado_Microrrutas[[#This Row],[KM MES - PARQUE
NO ATENDIDO]]</calculatedColumnFormula>
    </tableColumn>
    <tableColumn id="36" xr3:uid="{158B059B-BA4E-49D0-A5CA-7492B873B89B}" uniqueName="36" name="KM MES - PLAZA_x000a_EJECUTADO" queryTableFieldId="38" dataDxfId="94" totalsRowDxfId="93">
      <calculatedColumnFormula>Consolidado_Microrrutas[[#This Row],[KM BARRIDO - PLAZA]]*Consolidado_Microrrutas[[#This Row],[TOTAL DIAS/MES]]-Consolidado_Microrrutas[[#This Row],[KM MES - PLAZA
NO ATENDIDO]]</calculatedColumnFormula>
    </tableColumn>
    <tableColumn id="37" xr3:uid="{01532623-8ACE-4E54-983A-DB1DE7F5E68C}" uniqueName="37" name="KM MES - ESCENARIO DEPORTIVO_x000a_EJECUTADO" queryTableFieldId="39" dataDxfId="92" totalsRowDxfId="91">
      <calculatedColumnFormula>Consolidado_Microrrutas[[#This Row],[KM BARRIDO - ESCENARIO DEPORTIVO]]*Consolidado_Microrrutas[[#This Row],[TOTAL DIAS/MES]]-Consolidado_Microrrutas[[#This Row],[KM MES - ESCENARIO DEPORTIVO
NO ATENDIDO]]</calculatedColumnFormula>
    </tableColumn>
    <tableColumn id="38" xr3:uid="{9C38EC29-5C34-4DD8-A4C1-42E3746B1F25}" uniqueName="38" name="KM MES - SEPARADOR_x000a_EJECUTADO" queryTableFieldId="40" dataDxfId="90" totalsRowDxfId="89">
      <calculatedColumnFormula>Consolidado_Microrrutas[[#This Row],[KM BARRIDO - SEPARADOR]]*Consolidado_Microrrutas[[#This Row],[TOTAL DIAS/MES]]-Consolidado_Microrrutas[[#This Row],[KM MES - SEPARADOR
NO ATENDIDO]]</calculatedColumnFormula>
    </tableColumn>
    <tableColumn id="39" xr3:uid="{95362302-E7DA-4BBA-997E-4042CF291A6D}" uniqueName="39" name="KM MES - ANDEN_x000a_EJECUTADO" queryTableFieldId="41" dataDxfId="88" totalsRowDxfId="87">
      <calculatedColumnFormula>Consolidado_Microrrutas[[#This Row],[KM BARRIDO - ANDEN]]*Consolidado_Microrrutas[[#This Row],[TOTAL DIAS/MES]]-Consolidado_Microrrutas[[#This Row],[KM MES - ANDEN
NO ATENDIDO]]</calculatedColumnFormula>
    </tableColumn>
    <tableColumn id="40" xr3:uid="{5E96E614-262A-4399-A72C-E5E406220846}" uniqueName="40" name="KM MES - PUENTE_x000a_EJECUTADO" queryTableFieldId="42" dataDxfId="86" totalsRowDxfId="85">
      <calculatedColumnFormula>Consolidado_Microrrutas[[#This Row],[KM BARRIDO - PUENTE]]*Consolidado_Microrrutas[[#This Row],[TOTAL DIAS/MES]]-Consolidado_Microrrutas[[#This Row],[KM MES - PUENTE
NO ATENDIDO]]</calculatedColumnFormula>
    </tableColumn>
    <tableColumn id="41" xr3:uid="{1E4B998D-D6C7-4B71-B1A2-F1B38EA371A6}" uniqueName="41" name="KM MES - ZONA VERDE_x000a_EJECUTADO" queryTableFieldId="43" dataDxfId="84" totalsRowDxfId="83">
      <calculatedColumnFormula>Consolidado_Microrrutas[[#This Row],[KM BARRIDO - ZONA VERDE]]*Consolidado_Microrrutas[[#This Row],[TOTAL DIAS/MES]]-Consolidado_Microrrutas[[#This Row],[KM MES - ZONA VERDE
NO ATENDIDO]]</calculatedColumnFormula>
    </tableColumn>
    <tableColumn id="42" xr3:uid="{CFC04FC9-A599-4423-A275-B6552A9D8EC2}" uniqueName="42" name="KM MES - CICLORRUTA_x000a_EJECUTADO" queryTableFieldId="44" dataDxfId="82" totalsRowDxfId="81">
      <calculatedColumnFormula>Consolidado_Microrrutas[[#This Row],[KM BARRIDO - CICLORRUTA]]*Consolidado_Microrrutas[[#This Row],[TOTAL DIAS/MES]]-Consolidado_Microrrutas[[#This Row],[KM MES - CICLORRUTA
NO ATENDIDO]]</calculatedColumnFormula>
    </tableColumn>
    <tableColumn id="43" xr3:uid="{73AE3D4C-2A98-43A3-BD04-045AA45DB081}" uniqueName="43" name="KM MES - PEATONAL_x000a_EJECUTADO" queryTableFieldId="45" dataDxfId="80" totalsRowDxfId="79">
      <calculatedColumnFormula>Consolidado_Microrrutas[[#This Row],[KM BARRIDO - PEATONAL]]*Consolidado_Microrrutas[[#This Row],[TOTAL DIAS/MES]]-Consolidado_Microrrutas[[#This Row],[KM MES - PEATONAL
NO ATENDIDO]]</calculatedColumnFormula>
    </tableColumn>
    <tableColumn id="44" xr3:uid="{38A46988-A874-456C-ACB2-D273658F69F1}" uniqueName="44" name="KM MES - AREAS PUBLICAS_x000a_EJECUTADO" totalsRowFunction="sum" queryTableFieldId="46" dataDxfId="78" totalsRowDxfId="77">
      <calculatedColumnFormula>Consolidado_Microrrutas[[#This Row],[KM BARRIDO - AREAS PUBLICAS]]*Consolidado_Microrrutas[[#This Row],[TOTAL DIAS/MES]]-Consolidado_Microrrutas[[#This Row],[KM MES - AREAS PUBLICAS
NO ATENDIDO]]</calculatedColumnFormula>
    </tableColumn>
    <tableColumn id="45" xr3:uid="{445ACC57-5470-44E8-A36C-8FB987C7493C}" uniqueName="45" name="KM MES - VIAS_x000a_EJECUTADO" totalsRowFunction="sum" queryTableFieldId="47" dataDxfId="76" totalsRowDxfId="75">
      <calculatedColumnFormula>Consolidado_Microrrutas[[#This Row],[KM BARRIDO - VIAS]]*Consolidado_Microrrutas[[#This Row],[TOTAL DIAS/MES]]-Consolidado_Microrrutas[[#This Row],[KM MES - VIAS
NO ATENDIDO]]</calculatedColumnFormula>
    </tableColumn>
    <tableColumn id="46" xr3:uid="{5CA7C088-EF34-4D4D-8F8B-10C40F5131AA}" uniqueName="46" name="KM MES - TOTAL _x000a_EJECUTADO" totalsRowFunction="sum" queryTableFieldId="48" dataDxfId="74" totalsRowDxfId="73">
      <calculatedColumnFormula>SUM(Consolidado_Microrrutas[[#This Row],[KM MES - AREAS PUBLICAS
EJECUTADO]:[KM MES - VIAS
EJECUTADO]])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1B90D5-81C1-4FA0-BCF1-01A66BDCD72E}" name="INDICADORES_SUI" displayName="INDICADORES_SUI" ref="A15:B17" totalsRowShown="0" headerRowDxfId="72" dataDxfId="71">
  <autoFilter ref="A15:B17" xr:uid="{331B90D5-81C1-4FA0-BCF1-01A66BDCD72E}"/>
  <tableColumns count="2">
    <tableColumn id="1" xr3:uid="{87C57E38-85FA-48B7-99C6-1CAEDD3E9F5D}" name="INDICADOR" dataDxfId="70"/>
    <tableColumn id="2" xr3:uid="{04F3A7AB-96FA-4568-853B-ACF8248C523B}" name="VALOR" dataDxfId="69">
      <calculatedColumnFormula>E13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9E5B5B-1272-4EAD-8F2A-E6078CA1BC83}" name="KM_TOTALES_RESUMEN" displayName="KM_TOTALES_RESUMEN" ref="D12:E18" totalsRowShown="0" headerRowDxfId="68" dataDxfId="67">
  <autoFilter ref="D12:E18" xr:uid="{E49E5B5B-1272-4EAD-8F2A-E6078CA1BC83}"/>
  <tableColumns count="2">
    <tableColumn id="1" xr3:uid="{9DE600DF-DF00-48D1-BE79-A147351C056A}" name="Variable" dataDxfId="66"/>
    <tableColumn id="2" xr3:uid="{4083F3B3-5A92-47B2-9FC3-754D8E92A186}" name="Km" dataDxfId="65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E4CD9A-6216-4057-9343-F9A05A5A8434}" name="Km_NoAtendidos" displayName="Km_NoAtendidos" ref="A2:AD6" totalsRowCount="1" headerRowDxfId="64" dataDxfId="62" totalsRowDxfId="60" headerRowBorderDxfId="63" tableBorderDxfId="61">
  <autoFilter ref="A2:AD5" xr:uid="{25A22D72-796C-4298-A9A4-48D8241E8C1F}"/>
  <sortState xmlns:xlrd2="http://schemas.microsoft.com/office/spreadsheetml/2017/richdata2" ref="A3:AD3">
    <sortCondition ref="B2:B3"/>
  </sortState>
  <tableColumns count="30">
    <tableColumn id="1" xr3:uid="{0FBD0566-DB48-4018-B5DE-215CB9A43875}" name="MACRO" dataDxfId="59" totalsRowDxfId="58">
      <calculatedColumnFormula>MID(Km_NoAtendidos[[#This Row],[MICRO]],1,3)</calculatedColumnFormula>
    </tableColumn>
    <tableColumn id="2" xr3:uid="{5DEE3939-CADC-45CD-B63E-FE115A53F3C9}" name="MICRO" dataDxfId="57" totalsRowDxfId="56" dataCellStyle="Celda de comprobación"/>
    <tableColumn id="3" xr3:uid="{54697208-30A2-4AAC-86F4-91567CF98BE6}" name="DIAS" dataDxfId="55" totalsRowDxfId="54">
      <calculatedColumnFormula>_xlfn.IFNA(VLOOKUP(Km_NoAtendidos[[#This Row],[MICRO]],Consolidado_Microrrutas[[MICRO]:[FRECUENCIA]],2,0),"")</calculatedColumnFormula>
    </tableColumn>
    <tableColumn id="4" xr3:uid="{8BAF3541-BDB5-4FE2-B4F8-70EC3CC33D9C}" name="TURNO" dataDxfId="53" totalsRowDxfId="52">
      <calculatedColumnFormula>_xlfn.IFNA(VLOOKUP(Km_NoAtendidos[[#This Row],[MICRO]],Consolidado_Microrrutas[[MICRO]:[FRECUENCIA]],3,0),"")</calculatedColumnFormula>
    </tableColumn>
    <tableColumn id="5" xr3:uid="{3E3DA3C9-B24F-491E-AF95-10D59F668D67}" name="HORARIO" dataDxfId="51" totalsRowDxfId="50">
      <calculatedColumnFormula>_xlfn.IFNA(VLOOKUP(Km_NoAtendidos[[#This Row],[MICRO]],Consolidado_Microrrutas[[MICRO]:[FRECUENCIA]],4,0),"")</calculatedColumnFormula>
    </tableColumn>
    <tableColumn id="6" xr3:uid="{A01C3FED-CF53-4AB2-8A0D-14AFEB18A76E}" name="FRECUENCIA" dataDxfId="49" totalsRowDxfId="48">
      <calculatedColumnFormula>_xlfn.IFNA(VLOOKUP(Km_NoAtendidos[[#This Row],[MICRO]],Consolidado_Microrrutas[[MICRO]:[FRECUENCIA]],8,0),"")</calculatedColumnFormula>
    </tableColumn>
    <tableColumn id="7" xr3:uid="{C4E64BCD-6B61-4503-B4C1-8FC159969552}" name="MUNICIPIO" dataDxfId="47" totalsRowDxfId="46">
      <calculatedColumnFormula>_xlfn.IFNA(VLOOKUP(Km_NoAtendidos[[#This Row],[MICRO]],Consolidado_Microrrutas[[MICRO]:[FRECUENCIA]],6,0),"")</calculatedColumnFormula>
    </tableColumn>
    <tableColumn id="8" xr3:uid="{46CC09FF-6DE3-4065-9378-D2F9369791C4}" name="SERVICIO" dataDxfId="45" totalsRowDxfId="44">
      <calculatedColumnFormula>_xlfn.IFNA(VLOOKUP(Km_NoAtendidos[[#This Row],[MICRO]],Consolidado_Microrrutas[[MICRO]:[FRECUENCIA]],7,0),"")</calculatedColumnFormula>
    </tableColumn>
    <tableColumn id="9" xr3:uid="{DCC04E67-B522-4D59-8DFE-1AF63DFB90D6}" name="ELEMENTO" dataDxfId="43" totalsRowDxfId="42"/>
    <tableColumn id="10" xr3:uid="{6591A0F1-E08B-4BEC-B836-97BC1E7FC24F}" name="DESCRIPCION" dataDxfId="41" totalsRowDxfId="40"/>
    <tableColumn id="11" xr3:uid="{A31186EB-DA49-4285-8F32-0D6A955286C8}" name="AREA (M2)" dataDxfId="39" totalsRowDxfId="38"/>
    <tableColumn id="31" xr3:uid="{276A1712-2A15-403B-BF75-6F06CAC4113E}" name="NUMERO BORDILLOS" dataDxfId="37" totalsRowDxfId="36"/>
    <tableColumn id="12" xr3:uid="{6291439C-6381-44A3-8F50-25C78671D82D}" name="LONGITUD (M)" dataDxfId="35" totalsRowDxfId="34"/>
    <tableColumn id="13" xr3:uid="{7133EC93-654A-4BBB-A43F-53F951724263}" name="KM BARRIDO NO ATENDIDOS - AREA PUBLICA" totalsRowFunction="sum" dataDxfId="33" totalsRowDxfId="32">
      <calculatedColumnFormula>ROUND(Km_NoAtendidos[[#This Row],[AREA (M2)]]*0.002,4)</calculatedColumnFormula>
    </tableColumn>
    <tableColumn id="14" xr3:uid="{E15B30A1-C35C-4CDC-B4AF-A31F1D5C2ED0}" name="KM BARRIDO NO ATENDIDOS - VIAS" totalsRowFunction="sum" dataDxfId="31" totalsRowDxfId="30">
      <calculatedColumnFormula>ROUND(Km_NoAtendidos[[#This Row],[LONGITUD (M)]]*0.001*Km_NoAtendidos[[#This Row],[NUMERO BORDILLOS]],4)</calculatedColumnFormula>
    </tableColumn>
    <tableColumn id="15" xr3:uid="{651FCC51-D0B1-4AD5-9AF7-CE736A0E1093}" name="KM BARRIDO NO ATENDIDOS - TOTAL" totalsRowFunction="sum" dataDxfId="29" totalsRowDxfId="28">
      <calculatedColumnFormula>Km_NoAtendidos[[#This Row],[KM BARRIDO NO ATENDIDOS - AREA PUBLICA]]+Km_NoAtendidos[[#This Row],[KM BARRIDO NO ATENDIDOS - VIAS]]</calculatedColumnFormula>
    </tableColumn>
    <tableColumn id="16" xr3:uid="{030E7978-154C-45CB-A948-B0F9CC709D05}" name="FECHA INICIO CIERRE" dataDxfId="27" totalsRowDxfId="26"/>
    <tableColumn id="17" xr3:uid="{D66D3AA2-A937-4EC2-9C1E-CBF30401A063}" name="FECHA FIN CIERRE" dataDxfId="25" totalsRowDxfId="24"/>
    <tableColumn id="18" xr3:uid="{F27F5690-B034-4B92-BFA5-7611E3FA4C5F}" name="LUNES" dataDxfId="23" totalsRowDxfId="22" dataCellStyle="Millares [0]">
      <calculatedColumnFormula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MIE"),INT(($R3-$Q3 + WEEKDAY($Q3-$S$1))/7),0)</calculatedColumnFormula>
    </tableColumn>
    <tableColumn id="19" xr3:uid="{AD4CEC8F-DE6D-42CB-82C8-DB659073E42F}" name="MARTES" dataDxfId="21" totalsRowDxfId="20" dataCellStyle="Millares [0]">
      <calculatedColumnFormula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SAB"),INT(($R3-$Q3 + WEEKDAY($Q3-$T$1))/7),0)</calculatedColumnFormula>
    </tableColumn>
    <tableColumn id="20" xr3:uid="{17419542-A382-4A56-83F0-B83AA4C19DC1}" name="MIÉRCOLES" dataDxfId="19" totalsRowDxfId="18" dataCellStyle="Millares [0]">
      <calculatedColumnFormula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MIE"),INT(($R3-$Q3 + WEEKDAY($Q3-$U$1))/7),IF(C3="MIERCOLES CADA 15 DIAS",INT(($R3-$Q3 + WEEKDAY($Q3-$U$1))/7)/2,0))</calculatedColumnFormula>
    </tableColumn>
    <tableColumn id="21" xr3:uid="{3E7D5553-1569-4E99-8F9F-5D3A24FD5C72}" name="JUEVES" dataDxfId="17" totalsRowDxfId="16" dataCellStyle="Millares [0]">
      <calculatedColumnFormula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SAB"),INT(($R3-$Q3 + WEEKDAY($Q3-$V$1))/7),0)</calculatedColumnFormula>
    </tableColumn>
    <tableColumn id="22" xr3:uid="{BE16CA81-7C0E-479B-BD40-2578B9D8BE70}" name="VIERNES" dataDxfId="15" totalsRowDxfId="14" dataCellStyle="Millares [0]">
      <calculatedColumnFormula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VIE"),INT(($R3-$Q3 + WEEKDAY($Q3-$W$1))/7),0)</calculatedColumnFormula>
    </tableColumn>
    <tableColumn id="23" xr3:uid="{922C14D0-5E1F-4C23-8B1D-EA7480F24B59}" name="SÁBADO" dataDxfId="13" totalsRowDxfId="12" dataCellStyle="Millares [0]">
      <calculatedColumnFormula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SAB"),INT(($R3-$Q3 + WEEKDAY($Q3-$X$1))/7),0)</calculatedColumnFormula>
    </tableColumn>
    <tableColumn id="24" xr3:uid="{C12A5B8E-8BCA-41D5-B0E1-5D2AE598544B}" name="DOMINGO" dataDxfId="11" totalsRowDxfId="10" dataCellStyle="Millares [0]">
      <calculatedColumnFormula>IF(OR(Km_NoAtendidos[[#This Row],[DIAS]]="DOMINGO",Km_NoAtendidos[[#This Row],[DIAS]]="LUN - MIE - VIE - DOM",Km_NoAtendidos[[#This Row],[DIAS]]="MAR - JUE - SAB - DOM",Km_NoAtendidos[[#This Row],[DIAS]]="LUN A DOM"),INT(($R3-$Q3 + WEEKDAY($Q3-$Y$1))/7),0)</calculatedColumnFormula>
    </tableColumn>
    <tableColumn id="25" xr3:uid="{4BE55768-DC07-4301-867B-7C92965D9D6F}" name="TOTAL DIAS NO ATENDIDOS " dataDxfId="9" totalsRowDxfId="8">
      <calculatedColumnFormula>SUM(Km_NoAtendidos[[#This Row],[LUNES]:[DOMINGO]])</calculatedColumnFormula>
    </tableColumn>
    <tableColumn id="26" xr3:uid="{BC80D8F3-A487-4596-8AA7-6B6299BF68E3}" name="KM MES NO ATENDIDOS - AREA PUBLICA" totalsRowFunction="sum" dataDxfId="7" totalsRowDxfId="6">
      <calculatedColumnFormula>Km_NoAtendidos[[#This Row],[KM BARRIDO NO ATENDIDOS - AREA PUBLICA]]*Km_NoAtendidos[[#This Row],[TOTAL DIAS NO ATENDIDOS ]]</calculatedColumnFormula>
    </tableColumn>
    <tableColumn id="27" xr3:uid="{B58CBDB2-9D44-4E81-B0A4-15D9B8894828}" name="KM MES NO ATENDIDOS - VIAS" totalsRowFunction="sum" dataDxfId="5" totalsRowDxfId="4">
      <calculatedColumnFormula>Km_NoAtendidos[[#This Row],[KM BARRIDO NO ATENDIDOS - VIAS]]*Km_NoAtendidos[[#This Row],[TOTAL DIAS NO ATENDIDOS ]]</calculatedColumnFormula>
    </tableColumn>
    <tableColumn id="28" xr3:uid="{7E654304-9320-42E8-A813-4D94F5E876A5}" name="KM MES NO ATENDIDOS - TOTAL" totalsRowFunction="sum" dataDxfId="3" totalsRowDxfId="2">
      <calculatedColumnFormula>Km_NoAtendidos[[#This Row],[KM BARRIDO NO ATENDIDOS - TOTAL]]*Km_NoAtendidos[[#This Row],[TOTAL DIAS NO ATENDIDOS ]]</calculatedColumnFormula>
    </tableColumn>
    <tableColumn id="29" xr3:uid="{1214F9E0-068B-4C5E-8A24-783598176E32}" name="OBSERVACIONES" dataDxfId="1" totalsRowDxfId="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4DFD4E-8398-4FB9-8297-F0802EB8C77A}" name="Elemento_micro" displayName="Elemento_micro" ref="A1:A11" totalsRowShown="0">
  <autoFilter ref="A1:A11" xr:uid="{7F4DFD4E-8398-4FB9-8297-F0802EB8C77A}"/>
  <tableColumns count="1">
    <tableColumn id="1" xr3:uid="{2D087E88-E56E-42EA-B9E8-9478BDCC21BC}" name="Elem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F0CF-4F97-4740-9189-925292FA0BA3}">
  <dimension ref="A1:I23"/>
  <sheetViews>
    <sheetView workbookViewId="0">
      <selection activeCell="I9" sqref="I9"/>
    </sheetView>
  </sheetViews>
  <sheetFormatPr baseColWidth="10" defaultRowHeight="14.5" x14ac:dyDescent="0.35"/>
  <cols>
    <col min="1" max="1" width="15" bestFit="1" customWidth="1"/>
  </cols>
  <sheetData>
    <row r="1" spans="1:9" x14ac:dyDescent="0.35"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1</v>
      </c>
    </row>
    <row r="2" spans="1:9" x14ac:dyDescent="0.35">
      <c r="A2" s="2" t="s">
        <v>0</v>
      </c>
      <c r="B2" s="2" t="s">
        <v>18</v>
      </c>
      <c r="C2" s="2" t="s">
        <v>19</v>
      </c>
      <c r="D2" s="2" t="s">
        <v>47</v>
      </c>
      <c r="E2" s="2" t="s">
        <v>15</v>
      </c>
      <c r="F2" s="2" t="s">
        <v>22</v>
      </c>
      <c r="G2" s="2" t="s">
        <v>48</v>
      </c>
      <c r="H2" s="2" t="s">
        <v>49</v>
      </c>
      <c r="I2" s="2" t="s">
        <v>50</v>
      </c>
    </row>
    <row r="3" spans="1:9" x14ac:dyDescent="0.35">
      <c r="A3" s="4" t="s">
        <v>18</v>
      </c>
      <c r="B3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3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3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3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3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3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3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3" s="4">
        <f t="shared" ref="I3:I9" si="0">SUM(B3:H3)</f>
        <v>4</v>
      </c>
    </row>
    <row r="4" spans="1:9" x14ac:dyDescent="0.35">
      <c r="A4" s="4" t="s">
        <v>19</v>
      </c>
      <c r="B4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4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4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4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4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4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4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4" s="4">
        <f t="shared" si="0"/>
        <v>4</v>
      </c>
    </row>
    <row r="5" spans="1:9" x14ac:dyDescent="0.35">
      <c r="A5" s="4" t="s">
        <v>20</v>
      </c>
      <c r="B5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5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5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5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5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5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5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5" s="4">
        <f t="shared" si="0"/>
        <v>5</v>
      </c>
    </row>
    <row r="6" spans="1:9" x14ac:dyDescent="0.35">
      <c r="A6" s="4" t="s">
        <v>15</v>
      </c>
      <c r="B6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6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6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6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6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6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6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6" s="4">
        <f t="shared" si="0"/>
        <v>5</v>
      </c>
    </row>
    <row r="7" spans="1:9" x14ac:dyDescent="0.35">
      <c r="A7" s="4" t="s">
        <v>22</v>
      </c>
      <c r="B7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7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7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7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7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7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7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7" s="4">
        <f t="shared" si="0"/>
        <v>5</v>
      </c>
    </row>
    <row r="8" spans="1:9" x14ac:dyDescent="0.35">
      <c r="A8" s="4" t="s">
        <v>21</v>
      </c>
      <c r="B8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8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8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8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8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8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8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8" s="4">
        <f t="shared" si="0"/>
        <v>4</v>
      </c>
    </row>
    <row r="9" spans="1:9" x14ac:dyDescent="0.35">
      <c r="A9" s="4" t="s">
        <v>27</v>
      </c>
      <c r="B9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9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9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9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9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9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9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9" s="4">
        <f t="shared" si="0"/>
        <v>27</v>
      </c>
    </row>
    <row r="10" spans="1:9" x14ac:dyDescent="0.35">
      <c r="A10" s="3" t="s">
        <v>51</v>
      </c>
      <c r="B10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0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0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0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0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0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0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0" s="3">
        <f t="shared" ref="I10:I23" si="1">SUM(B10:H10)</f>
        <v>9</v>
      </c>
    </row>
    <row r="11" spans="1:9" x14ac:dyDescent="0.35">
      <c r="A11" s="3" t="s">
        <v>4</v>
      </c>
      <c r="B11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1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1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1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1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1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1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1" s="3">
        <f t="shared" si="1"/>
        <v>9</v>
      </c>
    </row>
    <row r="12" spans="1:9" x14ac:dyDescent="0.35">
      <c r="A12" s="3" t="s">
        <v>52</v>
      </c>
      <c r="B12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2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2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2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2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2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2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2" s="3">
        <f t="shared" si="1"/>
        <v>9</v>
      </c>
    </row>
    <row r="13" spans="1:9" x14ac:dyDescent="0.35">
      <c r="A13" s="3" t="s">
        <v>12</v>
      </c>
      <c r="B13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3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3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3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3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3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3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3" s="3">
        <f t="shared" si="1"/>
        <v>14</v>
      </c>
    </row>
    <row r="14" spans="1:9" x14ac:dyDescent="0.35">
      <c r="A14" s="3" t="s">
        <v>53</v>
      </c>
      <c r="B14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4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4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4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4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4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4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4</v>
      </c>
      <c r="I14" s="3">
        <f t="shared" si="1"/>
        <v>18</v>
      </c>
    </row>
    <row r="15" spans="1:9" x14ac:dyDescent="0.35">
      <c r="A15" s="3" t="s">
        <v>54</v>
      </c>
      <c r="B15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5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5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5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5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5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5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5" s="3">
        <f t="shared" si="1"/>
        <v>9</v>
      </c>
    </row>
    <row r="16" spans="1:9" x14ac:dyDescent="0.35">
      <c r="A16" s="3" t="s">
        <v>9</v>
      </c>
      <c r="B16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6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6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6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6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6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6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4</v>
      </c>
      <c r="I16" s="3">
        <f t="shared" si="1"/>
        <v>31</v>
      </c>
    </row>
    <row r="17" spans="1:9" x14ac:dyDescent="0.35">
      <c r="A17" s="3" t="s">
        <v>55</v>
      </c>
      <c r="B17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7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7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7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7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7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7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7" s="3">
        <f t="shared" si="1"/>
        <v>9</v>
      </c>
    </row>
    <row r="18" spans="1:9" x14ac:dyDescent="0.35">
      <c r="A18" s="3" t="s">
        <v>14</v>
      </c>
      <c r="B18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8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8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8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8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8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8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8" s="3">
        <f t="shared" si="1"/>
        <v>13</v>
      </c>
    </row>
    <row r="19" spans="1:9" x14ac:dyDescent="0.35">
      <c r="A19" s="3" t="s">
        <v>56</v>
      </c>
      <c r="B19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9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9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9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9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9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9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4</v>
      </c>
      <c r="I19" s="3">
        <f t="shared" si="1"/>
        <v>17</v>
      </c>
    </row>
    <row r="20" spans="1:9" x14ac:dyDescent="0.35">
      <c r="A20" s="3" t="s">
        <v>57</v>
      </c>
      <c r="B20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0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20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20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0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20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20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0" s="3">
        <f t="shared" si="1"/>
        <v>8</v>
      </c>
    </row>
    <row r="21" spans="1:9" x14ac:dyDescent="0.35">
      <c r="A21" s="3" t="s">
        <v>10</v>
      </c>
      <c r="B21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1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21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21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1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21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21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1" s="3">
        <f t="shared" si="1"/>
        <v>9</v>
      </c>
    </row>
    <row r="22" spans="1:9" x14ac:dyDescent="0.35">
      <c r="A22" s="3" t="s">
        <v>11</v>
      </c>
      <c r="B22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2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22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22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2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22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22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2" s="3">
        <f t="shared" si="1"/>
        <v>9</v>
      </c>
    </row>
    <row r="23" spans="1:9" x14ac:dyDescent="0.35">
      <c r="A23" s="3" t="s">
        <v>58</v>
      </c>
      <c r="B23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3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23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23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3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23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23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3" s="3">
        <f t="shared" si="1"/>
        <v>10</v>
      </c>
    </row>
  </sheetData>
  <sheetProtection algorithmName="SHA-512" hashValue="JJsFX08ru9wWFjZuQ9Iev/9gHT2bKtbcR+5s3PXc5AhKYP7GfJKjx4faBFoRuJISNUVAPZ9iI5ZB+Z0dOaBguQ==" saltValue="ryx+c48zkCiRBMKmMGqKog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6069-B749-45F0-B321-CFC0D96C3643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94" bestFit="1" customWidth="1"/>
  </cols>
  <sheetData>
    <row r="1" spans="1:1" x14ac:dyDescent="0.35">
      <c r="A1" t="s">
        <v>138</v>
      </c>
    </row>
    <row r="2" spans="1:1" x14ac:dyDescent="0.35">
      <c r="A2" t="str">
        <f ca="1">CELL("filename")</f>
        <v>\\192.168.50.190\Sistema_Calidad\SER AMBIENTAL\18. AREA TECNICA\FORMATOS\[AT-FO-13 Calculo Kilometros de Barrido.xlsx]Consolidado_Microrrutas</v>
      </c>
    </row>
  </sheetData>
  <sheetProtection algorithmName="SHA-512" hashValue="DEoGoZXEPy4MIPlTt7MU8J0dd9j56ksB+W8qUxewYUtGXmJDz+7ljcyFkWaTPBAI31wZjccqgtnCXV4iRL9aoQ==" saltValue="bPepx66Xne5iiMXgJ/T5O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6E5A-64B1-475C-B1F6-72A648502EC9}">
  <dimension ref="A1:AV376"/>
  <sheetViews>
    <sheetView showGridLines="0" tabSelected="1" zoomScale="85" zoomScaleNormal="85" workbookViewId="0">
      <selection sqref="A1:C5"/>
    </sheetView>
  </sheetViews>
  <sheetFormatPr baseColWidth="10" defaultRowHeight="14.5" x14ac:dyDescent="0.35"/>
  <cols>
    <col min="1" max="1" width="26.54296875" style="8" bestFit="1" customWidth="1"/>
    <col min="2" max="2" width="27.54296875" style="8" bestFit="1" customWidth="1"/>
    <col min="3" max="3" width="30.453125" style="8" bestFit="1" customWidth="1"/>
    <col min="4" max="4" width="28.1796875" style="8" bestFit="1" customWidth="1"/>
    <col min="5" max="5" width="12.1796875" style="8" bestFit="1" customWidth="1"/>
    <col min="6" max="6" width="20.54296875" style="8" bestFit="1" customWidth="1"/>
    <col min="7" max="7" width="24.81640625" style="8" bestFit="1" customWidth="1"/>
    <col min="8" max="8" width="36.26953125" style="8" bestFit="1" customWidth="1"/>
    <col min="9" max="9" width="16.7265625" style="8" bestFit="1" customWidth="1"/>
    <col min="10" max="11" width="18.1796875" style="8" bestFit="1" customWidth="1"/>
    <col min="12" max="12" width="26.54296875" style="8" bestFit="1" customWidth="1"/>
    <col min="13" max="18" width="18.1796875" style="8" bestFit="1" customWidth="1"/>
    <col min="19" max="19" width="20.26953125" style="8" bestFit="1" customWidth="1"/>
    <col min="20" max="20" width="18.1796875" style="8" bestFit="1" customWidth="1"/>
    <col min="21" max="21" width="18.1796875" style="8" customWidth="1"/>
    <col min="22" max="22" width="24.26953125" style="8" bestFit="1" customWidth="1"/>
    <col min="23" max="23" width="24.26953125" style="8" customWidth="1"/>
    <col min="24" max="24" width="26.26953125" style="8" bestFit="1" customWidth="1"/>
    <col min="25" max="25" width="24.26953125" style="8" bestFit="1" customWidth="1"/>
    <col min="26" max="26" width="28.81640625" style="8" bestFit="1" customWidth="1"/>
    <col min="27" max="32" width="18.1796875" style="8" bestFit="1" customWidth="1"/>
    <col min="33" max="33" width="20.26953125" style="8" bestFit="1" customWidth="1"/>
    <col min="34" max="35" width="18.1796875" style="8" bestFit="1" customWidth="1"/>
    <col min="36" max="36" width="21" style="8" bestFit="1" customWidth="1"/>
    <col min="37" max="38" width="14.7265625" style="8" bestFit="1" customWidth="1"/>
    <col min="39" max="39" width="25" style="8" bestFit="1" customWidth="1"/>
    <col min="40" max="40" width="15.7265625" style="8" bestFit="1" customWidth="1"/>
    <col min="41" max="43" width="14.7265625" style="8" bestFit="1" customWidth="1"/>
    <col min="44" max="44" width="16" style="8" bestFit="1" customWidth="1"/>
    <col min="45" max="45" width="15.453125" style="8" bestFit="1" customWidth="1"/>
    <col min="46" max="46" width="14.7265625" style="8" bestFit="1" customWidth="1"/>
    <col min="47" max="47" width="21.81640625" style="8" bestFit="1" customWidth="1"/>
    <col min="48" max="48" width="14.7265625" style="8" bestFit="1" customWidth="1"/>
    <col min="49" max="16384" width="10.90625" style="8"/>
  </cols>
  <sheetData>
    <row r="1" spans="1:47" ht="16.5" customHeight="1" thickTop="1" thickBot="1" x14ac:dyDescent="0.4">
      <c r="A1" s="102"/>
      <c r="B1" s="103"/>
      <c r="C1" s="104"/>
      <c r="D1" s="111" t="s">
        <v>193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3"/>
      <c r="AT1" s="5" t="s">
        <v>194</v>
      </c>
      <c r="AU1" s="6" t="s">
        <v>199</v>
      </c>
    </row>
    <row r="2" spans="1:47" ht="16.5" customHeight="1" thickTop="1" thickBot="1" x14ac:dyDescent="0.4">
      <c r="A2" s="105"/>
      <c r="B2" s="106"/>
      <c r="C2" s="107"/>
      <c r="D2" s="111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3"/>
      <c r="AT2" s="5" t="s">
        <v>195</v>
      </c>
      <c r="AU2" s="6">
        <v>3</v>
      </c>
    </row>
    <row r="3" spans="1:47" ht="16.5" customHeight="1" thickTop="1" thickBot="1" x14ac:dyDescent="0.4">
      <c r="A3" s="105"/>
      <c r="B3" s="106"/>
      <c r="C3" s="107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3"/>
      <c r="AT3" s="5" t="s">
        <v>196</v>
      </c>
      <c r="AU3" s="7">
        <v>45791</v>
      </c>
    </row>
    <row r="4" spans="1:47" ht="16.5" customHeight="1" thickTop="1" thickBot="1" x14ac:dyDescent="0.4">
      <c r="A4" s="105"/>
      <c r="B4" s="106"/>
      <c r="C4" s="107"/>
      <c r="D4" s="11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3"/>
      <c r="AT4" s="5" t="s">
        <v>197</v>
      </c>
      <c r="AU4" s="7">
        <v>45965</v>
      </c>
    </row>
    <row r="5" spans="1:47" ht="16.5" customHeight="1" thickTop="1" thickBot="1" x14ac:dyDescent="0.4">
      <c r="A5" s="108"/>
      <c r="B5" s="109"/>
      <c r="C5" s="110"/>
      <c r="D5" s="114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6"/>
      <c r="AT5" s="5" t="s">
        <v>198</v>
      </c>
      <c r="AU5" s="6" t="s">
        <v>200</v>
      </c>
    </row>
    <row r="6" spans="1:47" ht="15" thickTop="1" x14ac:dyDescent="0.35"/>
    <row r="9" spans="1:47" ht="15" thickBot="1" x14ac:dyDescent="0.4"/>
    <row r="10" spans="1:47" ht="15.5" thickTop="1" thickBot="1" x14ac:dyDescent="0.4">
      <c r="A10" s="10" t="s">
        <v>59</v>
      </c>
      <c r="B10" s="11">
        <v>45658</v>
      </c>
      <c r="D10" s="98" t="s">
        <v>60</v>
      </c>
      <c r="E10" s="98"/>
    </row>
    <row r="11" spans="1:47" ht="15.5" thickTop="1" thickBot="1" x14ac:dyDescent="0.4">
      <c r="A11" s="10" t="s">
        <v>61</v>
      </c>
      <c r="B11" s="11">
        <v>45688</v>
      </c>
    </row>
    <row r="12" spans="1:47" ht="15" thickTop="1" x14ac:dyDescent="0.35">
      <c r="D12" s="9" t="s">
        <v>62</v>
      </c>
      <c r="E12" s="9" t="s">
        <v>63</v>
      </c>
    </row>
    <row r="13" spans="1:47" x14ac:dyDescent="0.35">
      <c r="A13" s="98" t="s">
        <v>64</v>
      </c>
      <c r="B13" s="98"/>
      <c r="D13" s="8" t="s">
        <v>65</v>
      </c>
      <c r="E13" s="12">
        <f>SUM(Consolidado_Microrrutas[KM MES - AREAS PUBLICAS
EJECUTADO])</f>
        <v>0</v>
      </c>
    </row>
    <row r="14" spans="1:47" x14ac:dyDescent="0.35">
      <c r="D14" s="8" t="s">
        <v>66</v>
      </c>
      <c r="E14" s="12">
        <f>SUM(Consolidado_Microrrutas[KM MES - VIAS
EJECUTADO])</f>
        <v>14.594160104759998</v>
      </c>
      <c r="F14" s="13" t="s">
        <v>67</v>
      </c>
    </row>
    <row r="15" spans="1:47" x14ac:dyDescent="0.35">
      <c r="A15" s="9" t="s">
        <v>68</v>
      </c>
      <c r="B15" s="9" t="s">
        <v>69</v>
      </c>
      <c r="D15" s="14" t="s">
        <v>70</v>
      </c>
      <c r="E15" s="15">
        <f>SUM(Consolidado_Microrrutas[KM MES - TOTAL 
EJECUTADO])</f>
        <v>14.594160104759998</v>
      </c>
      <c r="F15" s="13" t="b">
        <f>KM_TOTALES_RESUMEN[[#This Row],[Km]]=SUM(E13:E14)</f>
        <v>1</v>
      </c>
    </row>
    <row r="16" spans="1:47" x14ac:dyDescent="0.35">
      <c r="A16" s="8" t="s">
        <v>71</v>
      </c>
      <c r="B16" s="12">
        <f>$E$13/0.002</f>
        <v>0</v>
      </c>
      <c r="D16" s="16" t="s">
        <v>72</v>
      </c>
      <c r="E16" s="17">
        <f>SUM(Consolidado_Microrrutas[KM MES - TOTAL 
NO ATENDIDO])</f>
        <v>0</v>
      </c>
      <c r="F16" s="13" t="b">
        <f>KM_TOTALES_RESUMEN[[#This Row],[Km]]=SUM(Km_NoAtendidos[KM MES NO ATENDIDOS - TOTAL])</f>
        <v>1</v>
      </c>
    </row>
    <row r="17" spans="1:48" x14ac:dyDescent="0.35">
      <c r="A17" s="8" t="s">
        <v>73</v>
      </c>
      <c r="B17" s="12">
        <f>$E$14</f>
        <v>14.594160104759998</v>
      </c>
      <c r="D17" s="18" t="s">
        <v>74</v>
      </c>
      <c r="E17" s="19">
        <f>SUM(Consolidado_Microrrutas[KM MES - TOTAL 
PLANEADO])</f>
        <v>14.594160104759998</v>
      </c>
      <c r="F17" s="13" t="b">
        <f>KM_TOTALES_RESUMEN[[#This Row],[Km]]=(E15+E16)</f>
        <v>1</v>
      </c>
    </row>
    <row r="18" spans="1:48" x14ac:dyDescent="0.35">
      <c r="D18" s="20" t="s">
        <v>75</v>
      </c>
      <c r="E18" s="21"/>
    </row>
    <row r="19" spans="1:48" ht="15" thickBot="1" x14ac:dyDescent="0.4"/>
    <row r="20" spans="1:48" ht="15" customHeight="1" thickBot="1" x14ac:dyDescent="0.4">
      <c r="J20" s="99" t="s">
        <v>76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1" t="s">
        <v>77</v>
      </c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95" t="s">
        <v>93</v>
      </c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7"/>
      <c r="AV20" s="22"/>
    </row>
    <row r="21" spans="1:48" ht="45" customHeight="1" thickBot="1" x14ac:dyDescent="0.4">
      <c r="A21" s="23" t="s">
        <v>31</v>
      </c>
      <c r="B21" s="24" t="s">
        <v>32</v>
      </c>
      <c r="C21" s="24" t="s">
        <v>0</v>
      </c>
      <c r="D21" s="24" t="s">
        <v>1</v>
      </c>
      <c r="E21" s="24" t="s">
        <v>2</v>
      </c>
      <c r="F21" s="24" t="s">
        <v>33</v>
      </c>
      <c r="G21" s="25" t="s">
        <v>135</v>
      </c>
      <c r="H21" s="24" t="s">
        <v>3</v>
      </c>
      <c r="I21" s="26" t="s">
        <v>34</v>
      </c>
      <c r="J21" s="23" t="s">
        <v>35</v>
      </c>
      <c r="K21" s="24" t="s">
        <v>36</v>
      </c>
      <c r="L21" s="24" t="s">
        <v>37</v>
      </c>
      <c r="M21" s="24" t="s">
        <v>38</v>
      </c>
      <c r="N21" s="24" t="s">
        <v>39</v>
      </c>
      <c r="O21" s="24" t="s">
        <v>40</v>
      </c>
      <c r="P21" s="24" t="s">
        <v>41</v>
      </c>
      <c r="Q21" s="24" t="s">
        <v>42</v>
      </c>
      <c r="R21" s="24" t="s">
        <v>43</v>
      </c>
      <c r="S21" s="24" t="s">
        <v>44</v>
      </c>
      <c r="T21" s="24" t="s">
        <v>45</v>
      </c>
      <c r="U21" s="24" t="s">
        <v>46</v>
      </c>
      <c r="V21" s="26" t="s">
        <v>131</v>
      </c>
      <c r="W21" s="24" t="s">
        <v>106</v>
      </c>
      <c r="X21" s="24" t="s">
        <v>107</v>
      </c>
      <c r="Y21" s="24" t="s">
        <v>108</v>
      </c>
      <c r="Z21" s="24" t="s">
        <v>109</v>
      </c>
      <c r="AA21" s="24" t="s">
        <v>110</v>
      </c>
      <c r="AB21" s="24" t="s">
        <v>111</v>
      </c>
      <c r="AC21" s="24" t="s">
        <v>112</v>
      </c>
      <c r="AD21" s="24" t="s">
        <v>113</v>
      </c>
      <c r="AE21" s="24" t="s">
        <v>114</v>
      </c>
      <c r="AF21" s="24" t="s">
        <v>115</v>
      </c>
      <c r="AG21" s="24" t="s">
        <v>116</v>
      </c>
      <c r="AH21" s="26" t="s">
        <v>132</v>
      </c>
      <c r="AI21" s="23" t="s">
        <v>94</v>
      </c>
      <c r="AJ21" s="24" t="s">
        <v>95</v>
      </c>
      <c r="AK21" s="24" t="s">
        <v>96</v>
      </c>
      <c r="AL21" s="24" t="s">
        <v>97</v>
      </c>
      <c r="AM21" s="24" t="s">
        <v>98</v>
      </c>
      <c r="AN21" s="24" t="s">
        <v>99</v>
      </c>
      <c r="AO21" s="24" t="s">
        <v>100</v>
      </c>
      <c r="AP21" s="24" t="s">
        <v>101</v>
      </c>
      <c r="AQ21" s="24" t="s">
        <v>102</v>
      </c>
      <c r="AR21" s="24" t="s">
        <v>103</v>
      </c>
      <c r="AS21" s="24" t="s">
        <v>104</v>
      </c>
      <c r="AT21" s="24" t="s">
        <v>105</v>
      </c>
      <c r="AU21" s="26" t="s">
        <v>133</v>
      </c>
    </row>
    <row r="22" spans="1:48" x14ac:dyDescent="0.35">
      <c r="A22" s="8" t="s">
        <v>17</v>
      </c>
      <c r="B22" s="8" t="s">
        <v>28</v>
      </c>
      <c r="C22" s="8" t="s">
        <v>18</v>
      </c>
      <c r="D22" s="8" t="s">
        <v>5</v>
      </c>
      <c r="E22" s="8" t="s">
        <v>6</v>
      </c>
      <c r="F22" s="8" t="s">
        <v>25</v>
      </c>
      <c r="G22" s="8" t="s">
        <v>26</v>
      </c>
      <c r="H22" s="8" t="s">
        <v>8</v>
      </c>
      <c r="I22" s="8">
        <v>1</v>
      </c>
      <c r="J22" s="27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3.6485400261899996</v>
      </c>
      <c r="U22" s="12">
        <v>3.6485400261899996</v>
      </c>
      <c r="V22" s="28">
        <f>Consolidado_Microrrutas[[#This Row],[KM BARRIDO - TOTAL]]*Consolidado_Microrrutas[[#This Row],[TOTAL DIAS/MES]]</f>
        <v>14.594160104759998</v>
      </c>
      <c r="W22" s="12">
        <f>SUMIFS(Km_NoAtendidos[KM MES NO ATENDIDOS - AREA PUBLICA],Km_NoAtendidos[MICRO],Consolidado_Microrrutas[[#This Row],[MICRO]],Km_NoAtendidos[ELEMENTO],"PARQUE")</f>
        <v>0</v>
      </c>
      <c r="X22" s="12">
        <f>SUMIFS(Km_NoAtendidos[KM MES NO ATENDIDOS - AREA PUBLICA],Km_NoAtendidos[MICRO],Consolidado_Microrrutas[[#This Row],[MICRO]],Km_NoAtendidos[ELEMENTO],"PLAZA")</f>
        <v>0</v>
      </c>
      <c r="Y22" s="12">
        <f>SUMIFS(Km_NoAtendidos[KM MES NO ATENDIDOS - AREA PUBLICA],Km_NoAtendidos[MICRO],Consolidado_Microrrutas[[#This Row],[MICRO]],Km_NoAtendidos[ELEMENTO],"ESCENARIO DEPORTIVO")</f>
        <v>0</v>
      </c>
      <c r="Z22" s="12">
        <f>SUMIFS(Km_NoAtendidos[KM MES NO ATENDIDOS - AREA PUBLICA],Km_NoAtendidos[MICRO],Consolidado_Microrrutas[[#This Row],[MICRO]],Km_NoAtendidos[ELEMENTO],"SEPARADOR")</f>
        <v>0</v>
      </c>
      <c r="AA22" s="12">
        <f>SUMIFS(Km_NoAtendidos[KM MES NO ATENDIDOS - AREA PUBLICA],Km_NoAtendidos[MICRO],Consolidado_Microrrutas[[#This Row],[MICRO]],Km_NoAtendidos[ELEMENTO],"ANDEN")</f>
        <v>0</v>
      </c>
      <c r="AB22" s="12">
        <f>SUMIFS(Km_NoAtendidos[KM MES NO ATENDIDOS - AREA PUBLICA],Km_NoAtendidos[MICRO],Consolidado_Microrrutas[[#This Row],[MICRO]],Km_NoAtendidos[ELEMENTO],"PUENTE")</f>
        <v>0</v>
      </c>
      <c r="AC22" s="12">
        <f>SUMIFS(Km_NoAtendidos[KM MES NO ATENDIDOS - AREA PUBLICA],Km_NoAtendidos[MICRO],Consolidado_Microrrutas[[#This Row],[MICRO]],Km_NoAtendidos[ELEMENTO],"ZONA VERDE")</f>
        <v>0</v>
      </c>
      <c r="AD22" s="12">
        <f>SUMIFS(Km_NoAtendidos[KM MES NO ATENDIDOS - AREA PUBLICA],Km_NoAtendidos[MICRO],Consolidado_Microrrutas[[#This Row],[MICRO]],Km_NoAtendidos[ELEMENTO],"CICLORRUTA")</f>
        <v>0</v>
      </c>
      <c r="AE22" s="12">
        <f>SUMIFS(Km_NoAtendidos[KM MES NO ATENDIDOS - AREA PUBLICA],Km_NoAtendidos[MICRO],Consolidado_Microrrutas[[#This Row],[MICRO]],Km_NoAtendidos[ELEMENTO],"PEATONAL")</f>
        <v>0</v>
      </c>
      <c r="AF22" s="12">
        <f>SUM(Consolidado_Microrrutas[[#This Row],[KM MES - PARQUE
NO ATENDIDO]:[KM MES - PEATONAL
NO ATENDIDO]])</f>
        <v>0</v>
      </c>
      <c r="AG22" s="12">
        <f>SUMIFS(Km_NoAtendidos[KM MES NO ATENDIDOS - VIAS],Km_NoAtendidos[MICRO],Consolidado_Microrrutas[[#This Row],[MICRO]],Km_NoAtendidos[ELEMENTO],"VIA")</f>
        <v>0</v>
      </c>
      <c r="AH22" s="28">
        <f>SUM(Consolidado_Microrrutas[[#This Row],[KM MES - AREAS PUBLICAS
NO ATENDIDO]:[KM MES - VIAS
NO ATENDIDO]])</f>
        <v>0</v>
      </c>
      <c r="AI22" s="29">
        <f>VLOOKUP(Consolidado_Microrrutas[[#This Row],[DIAS]],DIAS_MES_FREC[],9,FALSE)</f>
        <v>4</v>
      </c>
      <c r="AJ22" s="12">
        <f>Consolidado_Microrrutas[[#This Row],[KM BARRIDO - PARQUE]]*Consolidado_Microrrutas[[#This Row],[TOTAL DIAS/MES]]-Consolidado_Microrrutas[[#This Row],[KM MES - PARQUE
NO ATENDIDO]]</f>
        <v>0</v>
      </c>
      <c r="AK22" s="12">
        <f>Consolidado_Microrrutas[[#This Row],[KM BARRIDO - PLAZA]]*Consolidado_Microrrutas[[#This Row],[TOTAL DIAS/MES]]-Consolidado_Microrrutas[[#This Row],[KM MES - PLAZA
NO ATENDIDO]]</f>
        <v>0</v>
      </c>
      <c r="AL22" s="12">
        <f>Consolidado_Microrrutas[[#This Row],[KM BARRIDO - ESCENARIO DEPORTIVO]]*Consolidado_Microrrutas[[#This Row],[TOTAL DIAS/MES]]-Consolidado_Microrrutas[[#This Row],[KM MES - ESCENARIO DEPORTIVO
NO ATENDIDO]]</f>
        <v>0</v>
      </c>
      <c r="AM22" s="12">
        <f>Consolidado_Microrrutas[[#This Row],[KM BARRIDO - SEPARADOR]]*Consolidado_Microrrutas[[#This Row],[TOTAL DIAS/MES]]-Consolidado_Microrrutas[[#This Row],[KM MES - SEPARADOR
NO ATENDIDO]]</f>
        <v>0</v>
      </c>
      <c r="AN22" s="12">
        <f>Consolidado_Microrrutas[[#This Row],[KM BARRIDO - ANDEN]]*Consolidado_Microrrutas[[#This Row],[TOTAL DIAS/MES]]-Consolidado_Microrrutas[[#This Row],[KM MES - ANDEN
NO ATENDIDO]]</f>
        <v>0</v>
      </c>
      <c r="AO22" s="12">
        <f>Consolidado_Microrrutas[[#This Row],[KM BARRIDO - PUENTE]]*Consolidado_Microrrutas[[#This Row],[TOTAL DIAS/MES]]-Consolidado_Microrrutas[[#This Row],[KM MES - PUENTE
NO ATENDIDO]]</f>
        <v>0</v>
      </c>
      <c r="AP22" s="12">
        <f>Consolidado_Microrrutas[[#This Row],[KM BARRIDO - ZONA VERDE]]*Consolidado_Microrrutas[[#This Row],[TOTAL DIAS/MES]]-Consolidado_Microrrutas[[#This Row],[KM MES - ZONA VERDE
NO ATENDIDO]]</f>
        <v>0</v>
      </c>
      <c r="AQ22" s="12">
        <f>Consolidado_Microrrutas[[#This Row],[KM BARRIDO - CICLORRUTA]]*Consolidado_Microrrutas[[#This Row],[TOTAL DIAS/MES]]-Consolidado_Microrrutas[[#This Row],[KM MES - CICLORRUTA
NO ATENDIDO]]</f>
        <v>0</v>
      </c>
      <c r="AR22" s="12">
        <f>Consolidado_Microrrutas[[#This Row],[KM BARRIDO - PEATONAL]]*Consolidado_Microrrutas[[#This Row],[TOTAL DIAS/MES]]-Consolidado_Microrrutas[[#This Row],[KM MES - PEATONAL
NO ATENDIDO]]</f>
        <v>0</v>
      </c>
      <c r="AS22" s="12">
        <f>Consolidado_Microrrutas[[#This Row],[KM BARRIDO - AREAS PUBLICAS]]*Consolidado_Microrrutas[[#This Row],[TOTAL DIAS/MES]]-Consolidado_Microrrutas[[#This Row],[KM MES - AREAS PUBLICAS
NO ATENDIDO]]</f>
        <v>0</v>
      </c>
      <c r="AT22" s="12">
        <f>Consolidado_Microrrutas[[#This Row],[KM BARRIDO - VIAS]]*Consolidado_Microrrutas[[#This Row],[TOTAL DIAS/MES]]-Consolidado_Microrrutas[[#This Row],[KM MES - VIAS
NO ATENDIDO]]</f>
        <v>14.594160104759998</v>
      </c>
      <c r="AU22" s="28">
        <f>SUM(Consolidado_Microrrutas[[#This Row],[KM MES - AREAS PUBLICAS
EJECUTADO]:[KM MES - VIAS
EJECUTADO]])</f>
        <v>14.594160104759998</v>
      </c>
    </row>
    <row r="23" spans="1:48" x14ac:dyDescent="0.35">
      <c r="J23" s="27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8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28"/>
      <c r="AI23" s="29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28"/>
    </row>
    <row r="24" spans="1:48" x14ac:dyDescent="0.35">
      <c r="J24" s="27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28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28"/>
      <c r="AI24" s="29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28"/>
    </row>
    <row r="25" spans="1:48" x14ac:dyDescent="0.35">
      <c r="J25" s="2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28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28"/>
      <c r="AI25" s="29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28"/>
    </row>
    <row r="26" spans="1:48" x14ac:dyDescent="0.35">
      <c r="J26" s="2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28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28"/>
      <c r="AI26" s="29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28"/>
    </row>
    <row r="27" spans="1:48" x14ac:dyDescent="0.35">
      <c r="J27" s="2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8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28"/>
      <c r="AI27" s="29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28"/>
    </row>
    <row r="28" spans="1:48" x14ac:dyDescent="0.35">
      <c r="J28" s="27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28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28"/>
      <c r="AI28" s="29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28"/>
    </row>
    <row r="29" spans="1:48" x14ac:dyDescent="0.35">
      <c r="J29" s="27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8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28"/>
      <c r="AI29" s="29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28"/>
    </row>
    <row r="30" spans="1:48" x14ac:dyDescent="0.35">
      <c r="J30" s="27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28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28"/>
      <c r="AI30" s="29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28"/>
    </row>
    <row r="31" spans="1:48" x14ac:dyDescent="0.35">
      <c r="J31" s="27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28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28"/>
      <c r="AI31" s="29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28"/>
    </row>
    <row r="32" spans="1:48" x14ac:dyDescent="0.35">
      <c r="J32" s="27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28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28"/>
      <c r="AI32" s="29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28"/>
    </row>
    <row r="33" spans="10:47" x14ac:dyDescent="0.35">
      <c r="J33" s="27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28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28"/>
      <c r="AI33" s="29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28"/>
    </row>
    <row r="34" spans="10:47" x14ac:dyDescent="0.35">
      <c r="J34" s="2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28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28"/>
      <c r="AI34" s="29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28"/>
    </row>
    <row r="35" spans="10:47" x14ac:dyDescent="0.35">
      <c r="J35" s="27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28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28"/>
      <c r="AI35" s="29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28"/>
    </row>
    <row r="36" spans="10:47" x14ac:dyDescent="0.35">
      <c r="J36" s="27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8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28"/>
      <c r="AI36" s="29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28"/>
    </row>
    <row r="37" spans="10:47" x14ac:dyDescent="0.35">
      <c r="J37" s="27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28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28"/>
      <c r="AI37" s="29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28"/>
    </row>
    <row r="38" spans="10:47" x14ac:dyDescent="0.35">
      <c r="J38" s="27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28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28"/>
      <c r="AI38" s="29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28"/>
    </row>
    <row r="39" spans="10:47" x14ac:dyDescent="0.35">
      <c r="J39" s="27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28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28"/>
      <c r="AI39" s="29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28"/>
    </row>
    <row r="40" spans="10:47" x14ac:dyDescent="0.35">
      <c r="J40" s="27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8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28"/>
      <c r="AI40" s="29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28"/>
    </row>
    <row r="41" spans="10:47" x14ac:dyDescent="0.35">
      <c r="J41" s="27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28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28"/>
      <c r="AI41" s="29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28"/>
    </row>
    <row r="42" spans="10:47" x14ac:dyDescent="0.35">
      <c r="J42" s="27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28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28"/>
      <c r="AI42" s="29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28"/>
    </row>
    <row r="43" spans="10:47" x14ac:dyDescent="0.35">
      <c r="J43" s="27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28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28"/>
      <c r="AI43" s="29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28"/>
    </row>
    <row r="44" spans="10:47" x14ac:dyDescent="0.35">
      <c r="J44" s="27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28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28"/>
      <c r="AI44" s="29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28"/>
    </row>
    <row r="45" spans="10:47" x14ac:dyDescent="0.35">
      <c r="J45" s="27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28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28"/>
      <c r="AI45" s="29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28"/>
    </row>
    <row r="46" spans="10:47" x14ac:dyDescent="0.35">
      <c r="J46" s="27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28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28"/>
      <c r="AI46" s="29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28"/>
    </row>
    <row r="47" spans="10:47" x14ac:dyDescent="0.35">
      <c r="J47" s="2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28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28"/>
      <c r="AI47" s="29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28"/>
    </row>
    <row r="48" spans="10:47" x14ac:dyDescent="0.35">
      <c r="J48" s="27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28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28"/>
      <c r="AI48" s="29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28"/>
    </row>
    <row r="49" spans="10:47" x14ac:dyDescent="0.35">
      <c r="J49" s="27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28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28"/>
      <c r="AI49" s="29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28"/>
    </row>
    <row r="50" spans="10:47" x14ac:dyDescent="0.35">
      <c r="J50" s="27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28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28"/>
      <c r="AI50" s="29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28"/>
    </row>
    <row r="51" spans="10:47" x14ac:dyDescent="0.35">
      <c r="J51" s="27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28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28"/>
      <c r="AI51" s="29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28"/>
    </row>
    <row r="52" spans="10:47" x14ac:dyDescent="0.35">
      <c r="J52" s="27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28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28"/>
      <c r="AI52" s="29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28"/>
    </row>
    <row r="53" spans="10:47" x14ac:dyDescent="0.35">
      <c r="J53" s="27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28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28"/>
      <c r="AI53" s="29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28"/>
    </row>
    <row r="54" spans="10:47" x14ac:dyDescent="0.35">
      <c r="J54" s="27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28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28"/>
      <c r="AI54" s="29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28"/>
    </row>
    <row r="55" spans="10:47" x14ac:dyDescent="0.35">
      <c r="J55" s="27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28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28"/>
      <c r="AI55" s="29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28"/>
    </row>
    <row r="56" spans="10:47" x14ac:dyDescent="0.35">
      <c r="J56" s="27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28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28"/>
      <c r="AI56" s="29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28"/>
    </row>
    <row r="57" spans="10:47" x14ac:dyDescent="0.35">
      <c r="J57" s="27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28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28"/>
      <c r="AI57" s="29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28"/>
    </row>
    <row r="58" spans="10:47" x14ac:dyDescent="0.35">
      <c r="J58" s="27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28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28"/>
      <c r="AI58" s="29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28"/>
    </row>
    <row r="59" spans="10:47" x14ac:dyDescent="0.35">
      <c r="J59" s="27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28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28"/>
      <c r="AI59" s="29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28"/>
    </row>
    <row r="60" spans="10:47" x14ac:dyDescent="0.35">
      <c r="J60" s="27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28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28"/>
      <c r="AI60" s="29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28"/>
    </row>
    <row r="61" spans="10:47" x14ac:dyDescent="0.35">
      <c r="J61" s="27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28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28"/>
      <c r="AI61" s="29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28"/>
    </row>
    <row r="62" spans="10:47" x14ac:dyDescent="0.35">
      <c r="J62" s="27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28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28"/>
      <c r="AI62" s="29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28"/>
    </row>
    <row r="63" spans="10:47" x14ac:dyDescent="0.35">
      <c r="J63" s="27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28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28"/>
      <c r="AI63" s="29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28"/>
    </row>
    <row r="64" spans="10:47" x14ac:dyDescent="0.35">
      <c r="J64" s="27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28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28"/>
      <c r="AI64" s="29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28"/>
    </row>
    <row r="65" spans="10:47" x14ac:dyDescent="0.35">
      <c r="J65" s="27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28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28"/>
      <c r="AI65" s="29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28"/>
    </row>
    <row r="66" spans="10:47" x14ac:dyDescent="0.35">
      <c r="J66" s="27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28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28"/>
      <c r="AI66" s="29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28"/>
    </row>
    <row r="67" spans="10:47" x14ac:dyDescent="0.35">
      <c r="J67" s="27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28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28"/>
      <c r="AI67" s="29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28"/>
    </row>
    <row r="68" spans="10:47" x14ac:dyDescent="0.35">
      <c r="J68" s="27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28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28"/>
      <c r="AI68" s="29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28"/>
    </row>
    <row r="69" spans="10:47" x14ac:dyDescent="0.35">
      <c r="J69" s="27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28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28"/>
      <c r="AI69" s="29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28"/>
    </row>
    <row r="70" spans="10:47" x14ac:dyDescent="0.35">
      <c r="J70" s="27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28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28"/>
      <c r="AI70" s="29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28"/>
    </row>
    <row r="71" spans="10:47" x14ac:dyDescent="0.35">
      <c r="J71" s="27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28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28"/>
      <c r="AI71" s="29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28"/>
    </row>
    <row r="72" spans="10:47" x14ac:dyDescent="0.35">
      <c r="J72" s="27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28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28"/>
      <c r="AI72" s="29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28"/>
    </row>
    <row r="73" spans="10:47" x14ac:dyDescent="0.35">
      <c r="J73" s="27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28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28"/>
      <c r="AI73" s="29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28"/>
    </row>
    <row r="74" spans="10:47" x14ac:dyDescent="0.35">
      <c r="J74" s="27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28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28"/>
      <c r="AI74" s="29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28"/>
    </row>
    <row r="75" spans="10:47" x14ac:dyDescent="0.35">
      <c r="J75" s="27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28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28"/>
      <c r="AI75" s="29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28"/>
    </row>
    <row r="76" spans="10:47" x14ac:dyDescent="0.35">
      <c r="J76" s="27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28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28"/>
      <c r="AI76" s="29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28"/>
    </row>
    <row r="77" spans="10:47" x14ac:dyDescent="0.35">
      <c r="J77" s="27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28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28"/>
      <c r="AI77" s="29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28"/>
    </row>
    <row r="78" spans="10:47" x14ac:dyDescent="0.35">
      <c r="J78" s="27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28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28"/>
      <c r="AI78" s="29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28"/>
    </row>
    <row r="79" spans="10:47" x14ac:dyDescent="0.35">
      <c r="J79" s="27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28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28"/>
      <c r="AI79" s="29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28"/>
    </row>
    <row r="80" spans="10:47" x14ac:dyDescent="0.35">
      <c r="J80" s="27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28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28"/>
      <c r="AI80" s="29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28"/>
    </row>
    <row r="81" spans="10:47" x14ac:dyDescent="0.35">
      <c r="J81" s="27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28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28"/>
      <c r="AI81" s="29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28"/>
    </row>
    <row r="82" spans="10:47" x14ac:dyDescent="0.35">
      <c r="J82" s="27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28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28"/>
      <c r="AI82" s="29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28"/>
    </row>
    <row r="83" spans="10:47" x14ac:dyDescent="0.35">
      <c r="J83" s="27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28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28"/>
      <c r="AI83" s="29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28"/>
    </row>
    <row r="84" spans="10:47" x14ac:dyDescent="0.35">
      <c r="J84" s="27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28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28"/>
      <c r="AI84" s="29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28"/>
    </row>
    <row r="85" spans="10:47" x14ac:dyDescent="0.35">
      <c r="J85" s="27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28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28"/>
      <c r="AI85" s="29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28"/>
    </row>
    <row r="86" spans="10:47" x14ac:dyDescent="0.35">
      <c r="J86" s="27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28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28"/>
      <c r="AI86" s="29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28"/>
    </row>
    <row r="87" spans="10:47" x14ac:dyDescent="0.35">
      <c r="J87" s="27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28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28"/>
      <c r="AI87" s="29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28"/>
    </row>
    <row r="88" spans="10:47" x14ac:dyDescent="0.35">
      <c r="J88" s="27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28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28"/>
      <c r="AI88" s="29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28"/>
    </row>
    <row r="89" spans="10:47" x14ac:dyDescent="0.35">
      <c r="J89" s="27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28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28"/>
      <c r="AI89" s="29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28"/>
    </row>
    <row r="90" spans="10:47" x14ac:dyDescent="0.35">
      <c r="J90" s="27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28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28"/>
      <c r="AI90" s="29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28"/>
    </row>
    <row r="91" spans="10:47" x14ac:dyDescent="0.35">
      <c r="J91" s="27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28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28"/>
      <c r="AI91" s="29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28"/>
    </row>
    <row r="92" spans="10:47" x14ac:dyDescent="0.35">
      <c r="J92" s="27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28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28"/>
      <c r="AI92" s="29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28"/>
    </row>
    <row r="93" spans="10:47" x14ac:dyDescent="0.35">
      <c r="J93" s="27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28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28"/>
      <c r="AI93" s="29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28"/>
    </row>
    <row r="94" spans="10:47" x14ac:dyDescent="0.35">
      <c r="J94" s="27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28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28"/>
      <c r="AI94" s="29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28"/>
    </row>
    <row r="95" spans="10:47" x14ac:dyDescent="0.35">
      <c r="J95" s="27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28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28"/>
      <c r="AI95" s="29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28"/>
    </row>
    <row r="96" spans="10:47" x14ac:dyDescent="0.35">
      <c r="J96" s="27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28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28"/>
      <c r="AI96" s="29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28"/>
    </row>
    <row r="97" spans="10:47" x14ac:dyDescent="0.35">
      <c r="J97" s="27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28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28"/>
      <c r="AI97" s="29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28"/>
    </row>
    <row r="98" spans="10:47" x14ac:dyDescent="0.35">
      <c r="J98" s="27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28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28"/>
      <c r="AI98" s="29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28"/>
    </row>
    <row r="99" spans="10:47" x14ac:dyDescent="0.35">
      <c r="J99" s="27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28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28"/>
      <c r="AI99" s="29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28"/>
    </row>
    <row r="100" spans="10:47" x14ac:dyDescent="0.35">
      <c r="J100" s="27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28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28"/>
      <c r="AI100" s="29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28"/>
    </row>
    <row r="101" spans="10:47" x14ac:dyDescent="0.35">
      <c r="J101" s="27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28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28"/>
      <c r="AI101" s="29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28"/>
    </row>
    <row r="102" spans="10:47" x14ac:dyDescent="0.35">
      <c r="J102" s="27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28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28"/>
      <c r="AI102" s="29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28"/>
    </row>
    <row r="103" spans="10:47" x14ac:dyDescent="0.35">
      <c r="J103" s="27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28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28"/>
      <c r="AI103" s="29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28"/>
    </row>
    <row r="104" spans="10:47" x14ac:dyDescent="0.35">
      <c r="J104" s="27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28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28"/>
      <c r="AI104" s="29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28"/>
    </row>
    <row r="105" spans="10:47" x14ac:dyDescent="0.35">
      <c r="J105" s="27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28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28"/>
      <c r="AI105" s="29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28"/>
    </row>
    <row r="106" spans="10:47" x14ac:dyDescent="0.35">
      <c r="J106" s="27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28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28"/>
      <c r="AI106" s="29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28"/>
    </row>
    <row r="107" spans="10:47" x14ac:dyDescent="0.35">
      <c r="J107" s="27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28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28"/>
      <c r="AI107" s="29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28"/>
    </row>
    <row r="108" spans="10:47" x14ac:dyDescent="0.35">
      <c r="J108" s="27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28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28"/>
      <c r="AI108" s="29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28"/>
    </row>
    <row r="109" spans="10:47" x14ac:dyDescent="0.35">
      <c r="J109" s="27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28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28"/>
      <c r="AI109" s="29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28"/>
    </row>
    <row r="110" spans="10:47" x14ac:dyDescent="0.35">
      <c r="J110" s="27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28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28"/>
      <c r="AI110" s="29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28"/>
    </row>
    <row r="111" spans="10:47" x14ac:dyDescent="0.35">
      <c r="J111" s="27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28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28"/>
      <c r="AI111" s="29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28"/>
    </row>
    <row r="112" spans="10:47" x14ac:dyDescent="0.35">
      <c r="J112" s="27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28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28"/>
      <c r="AI112" s="29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28"/>
    </row>
    <row r="113" spans="10:47" x14ac:dyDescent="0.35">
      <c r="J113" s="27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28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28"/>
      <c r="AI113" s="29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28"/>
    </row>
    <row r="114" spans="10:47" x14ac:dyDescent="0.35">
      <c r="J114" s="27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28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28"/>
      <c r="AI114" s="29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28"/>
    </row>
    <row r="115" spans="10:47" x14ac:dyDescent="0.35">
      <c r="J115" s="27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28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28"/>
      <c r="AI115" s="29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28"/>
    </row>
    <row r="116" spans="10:47" x14ac:dyDescent="0.35">
      <c r="J116" s="27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28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28"/>
      <c r="AI116" s="29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28"/>
    </row>
    <row r="117" spans="10:47" x14ac:dyDescent="0.35">
      <c r="J117" s="27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28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28"/>
      <c r="AI117" s="29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28"/>
    </row>
    <row r="118" spans="10:47" x14ac:dyDescent="0.35">
      <c r="J118" s="27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28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28"/>
      <c r="AI118" s="29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28"/>
    </row>
    <row r="119" spans="10:47" x14ac:dyDescent="0.35">
      <c r="J119" s="27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28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28"/>
      <c r="AI119" s="29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28"/>
    </row>
    <row r="120" spans="10:47" x14ac:dyDescent="0.35">
      <c r="J120" s="27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28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28"/>
      <c r="AI120" s="29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28"/>
    </row>
    <row r="121" spans="10:47" x14ac:dyDescent="0.35">
      <c r="J121" s="27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28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28"/>
      <c r="AI121" s="29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28"/>
    </row>
    <row r="122" spans="10:47" x14ac:dyDescent="0.35">
      <c r="J122" s="27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28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28"/>
      <c r="AI122" s="29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28"/>
    </row>
    <row r="123" spans="10:47" x14ac:dyDescent="0.35">
      <c r="J123" s="27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28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28"/>
      <c r="AI123" s="29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28"/>
    </row>
    <row r="124" spans="10:47" x14ac:dyDescent="0.35">
      <c r="J124" s="27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28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28"/>
      <c r="AI124" s="29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28"/>
    </row>
    <row r="125" spans="10:47" x14ac:dyDescent="0.35">
      <c r="J125" s="27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28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28"/>
      <c r="AI125" s="29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28"/>
    </row>
    <row r="126" spans="10:47" x14ac:dyDescent="0.35">
      <c r="J126" s="27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28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28"/>
      <c r="AI126" s="29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28"/>
    </row>
    <row r="127" spans="10:47" x14ac:dyDescent="0.35">
      <c r="J127" s="27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28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28"/>
      <c r="AI127" s="29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28"/>
    </row>
    <row r="128" spans="10:47" x14ac:dyDescent="0.35">
      <c r="J128" s="27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28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28"/>
      <c r="AI128" s="29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28"/>
    </row>
    <row r="129" spans="10:47" x14ac:dyDescent="0.35">
      <c r="J129" s="27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28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28"/>
      <c r="AI129" s="29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28"/>
    </row>
    <row r="130" spans="10:47" x14ac:dyDescent="0.35">
      <c r="J130" s="27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28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28"/>
      <c r="AI130" s="29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28"/>
    </row>
    <row r="131" spans="10:47" x14ac:dyDescent="0.35">
      <c r="J131" s="27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28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28"/>
      <c r="AI131" s="29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28"/>
    </row>
    <row r="132" spans="10:47" x14ac:dyDescent="0.35">
      <c r="J132" s="27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28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28"/>
      <c r="AI132" s="29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28"/>
    </row>
    <row r="133" spans="10:47" x14ac:dyDescent="0.35">
      <c r="J133" s="27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28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28"/>
      <c r="AI133" s="29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28"/>
    </row>
    <row r="134" spans="10:47" x14ac:dyDescent="0.35">
      <c r="J134" s="27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28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28"/>
      <c r="AI134" s="29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28"/>
    </row>
    <row r="135" spans="10:47" x14ac:dyDescent="0.35">
      <c r="J135" s="27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28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28"/>
      <c r="AI135" s="29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28"/>
    </row>
    <row r="136" spans="10:47" x14ac:dyDescent="0.35">
      <c r="J136" s="27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28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28"/>
      <c r="AI136" s="29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28"/>
    </row>
    <row r="137" spans="10:47" x14ac:dyDescent="0.35">
      <c r="J137" s="27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28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28"/>
      <c r="AI137" s="29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28"/>
    </row>
    <row r="138" spans="10:47" x14ac:dyDescent="0.35">
      <c r="J138" s="27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28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28"/>
      <c r="AI138" s="29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28"/>
    </row>
    <row r="139" spans="10:47" x14ac:dyDescent="0.35">
      <c r="J139" s="27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28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28"/>
      <c r="AI139" s="29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28"/>
    </row>
    <row r="140" spans="10:47" x14ac:dyDescent="0.35">
      <c r="J140" s="27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28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28"/>
      <c r="AI140" s="29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28"/>
    </row>
    <row r="141" spans="10:47" x14ac:dyDescent="0.35">
      <c r="J141" s="27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28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28"/>
      <c r="AI141" s="29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28"/>
    </row>
    <row r="142" spans="10:47" x14ac:dyDescent="0.35">
      <c r="J142" s="27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28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28"/>
      <c r="AI142" s="29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28"/>
    </row>
    <row r="143" spans="10:47" x14ac:dyDescent="0.35">
      <c r="J143" s="27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28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28"/>
      <c r="AI143" s="29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28"/>
    </row>
    <row r="144" spans="10:47" x14ac:dyDescent="0.35">
      <c r="J144" s="27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28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28"/>
      <c r="AI144" s="29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28"/>
    </row>
    <row r="145" spans="10:47" x14ac:dyDescent="0.35">
      <c r="J145" s="27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28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28"/>
      <c r="AI145" s="29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28"/>
    </row>
    <row r="146" spans="10:47" x14ac:dyDescent="0.35">
      <c r="J146" s="27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28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28"/>
      <c r="AI146" s="29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28"/>
    </row>
    <row r="147" spans="10:47" x14ac:dyDescent="0.35">
      <c r="J147" s="27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28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28"/>
      <c r="AI147" s="29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28"/>
    </row>
    <row r="148" spans="10:47" x14ac:dyDescent="0.35">
      <c r="J148" s="27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28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28"/>
      <c r="AI148" s="29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28"/>
    </row>
    <row r="149" spans="10:47" x14ac:dyDescent="0.35">
      <c r="J149" s="27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28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28"/>
      <c r="AI149" s="29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28"/>
    </row>
    <row r="150" spans="10:47" x14ac:dyDescent="0.35">
      <c r="J150" s="27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28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28"/>
      <c r="AI150" s="29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28"/>
    </row>
    <row r="151" spans="10:47" x14ac:dyDescent="0.35">
      <c r="J151" s="27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28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28"/>
      <c r="AI151" s="29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28"/>
    </row>
    <row r="152" spans="10:47" x14ac:dyDescent="0.35">
      <c r="J152" s="27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28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28"/>
      <c r="AI152" s="29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28"/>
    </row>
    <row r="153" spans="10:47" x14ac:dyDescent="0.35">
      <c r="J153" s="27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28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28"/>
      <c r="AI153" s="29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28"/>
    </row>
    <row r="154" spans="10:47" x14ac:dyDescent="0.35">
      <c r="J154" s="27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28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28"/>
      <c r="AI154" s="29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28"/>
    </row>
    <row r="155" spans="10:47" x14ac:dyDescent="0.35">
      <c r="J155" s="27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28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28"/>
      <c r="AI155" s="29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28"/>
    </row>
    <row r="156" spans="10:47" x14ac:dyDescent="0.35">
      <c r="J156" s="27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28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28"/>
      <c r="AI156" s="29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28"/>
    </row>
    <row r="157" spans="10:47" x14ac:dyDescent="0.35">
      <c r="J157" s="27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28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28"/>
      <c r="AI157" s="29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28"/>
    </row>
    <row r="158" spans="10:47" x14ac:dyDescent="0.35">
      <c r="J158" s="27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28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28"/>
      <c r="AI158" s="29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28"/>
    </row>
    <row r="159" spans="10:47" x14ac:dyDescent="0.35">
      <c r="J159" s="27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28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28"/>
      <c r="AI159" s="29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28"/>
    </row>
    <row r="160" spans="10:47" x14ac:dyDescent="0.35">
      <c r="J160" s="27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28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28"/>
      <c r="AI160" s="29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28"/>
    </row>
    <row r="161" spans="10:47" x14ac:dyDescent="0.35">
      <c r="J161" s="27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28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28"/>
      <c r="AI161" s="29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28"/>
    </row>
    <row r="162" spans="10:47" x14ac:dyDescent="0.35">
      <c r="J162" s="27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28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28"/>
      <c r="AI162" s="29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28"/>
    </row>
    <row r="163" spans="10:47" x14ac:dyDescent="0.35">
      <c r="J163" s="27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28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28"/>
      <c r="AI163" s="29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28"/>
    </row>
    <row r="164" spans="10:47" x14ac:dyDescent="0.35">
      <c r="J164" s="27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28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28"/>
      <c r="AI164" s="29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28"/>
    </row>
    <row r="165" spans="10:47" x14ac:dyDescent="0.35">
      <c r="J165" s="27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28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28"/>
      <c r="AI165" s="29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28"/>
    </row>
    <row r="166" spans="10:47" x14ac:dyDescent="0.35">
      <c r="J166" s="27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28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28"/>
      <c r="AI166" s="29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28"/>
    </row>
    <row r="167" spans="10:47" x14ac:dyDescent="0.35">
      <c r="J167" s="27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28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28"/>
      <c r="AI167" s="29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28"/>
    </row>
    <row r="168" spans="10:47" x14ac:dyDescent="0.35">
      <c r="J168" s="27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28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28"/>
      <c r="AI168" s="29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28"/>
    </row>
    <row r="169" spans="10:47" x14ac:dyDescent="0.35">
      <c r="J169" s="27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28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28"/>
      <c r="AI169" s="29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28"/>
    </row>
    <row r="170" spans="10:47" x14ac:dyDescent="0.35">
      <c r="J170" s="27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28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28"/>
      <c r="AI170" s="29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28"/>
    </row>
    <row r="171" spans="10:47" x14ac:dyDescent="0.35">
      <c r="J171" s="27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28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28"/>
      <c r="AI171" s="29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28"/>
    </row>
    <row r="172" spans="10:47" x14ac:dyDescent="0.35">
      <c r="J172" s="27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28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28"/>
      <c r="AI172" s="29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28"/>
    </row>
    <row r="173" spans="10:47" x14ac:dyDescent="0.35">
      <c r="J173" s="27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28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28"/>
      <c r="AI173" s="29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28"/>
    </row>
    <row r="174" spans="10:47" x14ac:dyDescent="0.35">
      <c r="J174" s="27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28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28"/>
      <c r="AI174" s="29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28"/>
    </row>
    <row r="175" spans="10:47" x14ac:dyDescent="0.35">
      <c r="J175" s="27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28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28"/>
      <c r="AI175" s="29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28"/>
    </row>
    <row r="176" spans="10:47" x14ac:dyDescent="0.35">
      <c r="J176" s="27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28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28"/>
      <c r="AI176" s="29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28"/>
    </row>
    <row r="177" spans="10:47" x14ac:dyDescent="0.35">
      <c r="J177" s="27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28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28"/>
      <c r="AI177" s="29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28"/>
    </row>
    <row r="178" spans="10:47" x14ac:dyDescent="0.35">
      <c r="J178" s="27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28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28"/>
      <c r="AI178" s="29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28"/>
    </row>
    <row r="179" spans="10:47" x14ac:dyDescent="0.35">
      <c r="J179" s="27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28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28"/>
      <c r="AI179" s="29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28"/>
    </row>
    <row r="180" spans="10:47" x14ac:dyDescent="0.35">
      <c r="J180" s="27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28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28"/>
      <c r="AI180" s="29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28"/>
    </row>
    <row r="181" spans="10:47" x14ac:dyDescent="0.35">
      <c r="J181" s="27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28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28"/>
      <c r="AI181" s="29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28"/>
    </row>
    <row r="182" spans="10:47" x14ac:dyDescent="0.35">
      <c r="J182" s="27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28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28"/>
      <c r="AI182" s="29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28"/>
    </row>
    <row r="183" spans="10:47" x14ac:dyDescent="0.35">
      <c r="J183" s="27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28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28"/>
      <c r="AI183" s="29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28"/>
    </row>
    <row r="184" spans="10:47" x14ac:dyDescent="0.35">
      <c r="J184" s="27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28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28"/>
      <c r="AI184" s="29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28"/>
    </row>
    <row r="185" spans="10:47" x14ac:dyDescent="0.35">
      <c r="J185" s="27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28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28"/>
      <c r="AI185" s="29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28"/>
    </row>
    <row r="186" spans="10:47" x14ac:dyDescent="0.35">
      <c r="J186" s="27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28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28"/>
      <c r="AI186" s="29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28"/>
    </row>
    <row r="187" spans="10:47" x14ac:dyDescent="0.35">
      <c r="J187" s="27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28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28"/>
      <c r="AI187" s="29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28"/>
    </row>
    <row r="188" spans="10:47" x14ac:dyDescent="0.35">
      <c r="J188" s="27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28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28"/>
      <c r="AI188" s="29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28"/>
    </row>
    <row r="189" spans="10:47" x14ac:dyDescent="0.35">
      <c r="J189" s="27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28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28"/>
      <c r="AI189" s="29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28"/>
    </row>
    <row r="190" spans="10:47" x14ac:dyDescent="0.35">
      <c r="J190" s="27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28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28"/>
      <c r="AI190" s="29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28"/>
    </row>
    <row r="191" spans="10:47" x14ac:dyDescent="0.35">
      <c r="J191" s="27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28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28"/>
      <c r="AI191" s="29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28"/>
    </row>
    <row r="192" spans="10:47" x14ac:dyDescent="0.35">
      <c r="J192" s="27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28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28"/>
      <c r="AI192" s="29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28"/>
    </row>
    <row r="193" spans="10:47" x14ac:dyDescent="0.35">
      <c r="J193" s="27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28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28"/>
      <c r="AI193" s="29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28"/>
    </row>
    <row r="194" spans="10:47" x14ac:dyDescent="0.35">
      <c r="J194" s="27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28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28"/>
      <c r="AI194" s="29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28"/>
    </row>
    <row r="195" spans="10:47" x14ac:dyDescent="0.35">
      <c r="J195" s="27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28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28"/>
      <c r="AI195" s="29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28"/>
    </row>
    <row r="196" spans="10:47" x14ac:dyDescent="0.35">
      <c r="J196" s="27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28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28"/>
      <c r="AI196" s="29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28"/>
    </row>
    <row r="197" spans="10:47" x14ac:dyDescent="0.35">
      <c r="J197" s="27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28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28"/>
      <c r="AI197" s="29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28"/>
    </row>
    <row r="198" spans="10:47" x14ac:dyDescent="0.35">
      <c r="J198" s="27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28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28"/>
      <c r="AI198" s="29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28"/>
    </row>
    <row r="199" spans="10:47" x14ac:dyDescent="0.35">
      <c r="J199" s="27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28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28"/>
      <c r="AI199" s="29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28"/>
    </row>
    <row r="200" spans="10:47" x14ac:dyDescent="0.35">
      <c r="J200" s="27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28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28"/>
      <c r="AI200" s="29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28"/>
    </row>
    <row r="201" spans="10:47" x14ac:dyDescent="0.35">
      <c r="J201" s="27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28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28"/>
      <c r="AI201" s="29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28"/>
    </row>
    <row r="202" spans="10:47" x14ac:dyDescent="0.35">
      <c r="J202" s="27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28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28"/>
      <c r="AI202" s="29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28"/>
    </row>
    <row r="203" spans="10:47" x14ac:dyDescent="0.35">
      <c r="J203" s="27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28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28"/>
      <c r="AI203" s="29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28"/>
    </row>
    <row r="204" spans="10:47" x14ac:dyDescent="0.35">
      <c r="J204" s="27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28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28"/>
      <c r="AI204" s="29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28"/>
    </row>
    <row r="205" spans="10:47" x14ac:dyDescent="0.35">
      <c r="J205" s="27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28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28"/>
      <c r="AI205" s="29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28"/>
    </row>
    <row r="206" spans="10:47" x14ac:dyDescent="0.35">
      <c r="J206" s="27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28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28"/>
      <c r="AI206" s="29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28"/>
    </row>
    <row r="207" spans="10:47" x14ac:dyDescent="0.35">
      <c r="J207" s="27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28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28"/>
      <c r="AI207" s="29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28"/>
    </row>
    <row r="208" spans="10:47" x14ac:dyDescent="0.35">
      <c r="J208" s="27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28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28"/>
      <c r="AI208" s="29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28"/>
    </row>
    <row r="209" spans="10:47" x14ac:dyDescent="0.35">
      <c r="J209" s="27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28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28"/>
      <c r="AI209" s="29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28"/>
    </row>
    <row r="210" spans="10:47" x14ac:dyDescent="0.35">
      <c r="J210" s="27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28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28"/>
      <c r="AI210" s="29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28"/>
    </row>
    <row r="211" spans="10:47" x14ac:dyDescent="0.35">
      <c r="J211" s="27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28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28"/>
      <c r="AI211" s="29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28"/>
    </row>
    <row r="212" spans="10:47" x14ac:dyDescent="0.35">
      <c r="J212" s="27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28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28"/>
      <c r="AI212" s="29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28"/>
    </row>
    <row r="213" spans="10:47" x14ac:dyDescent="0.35">
      <c r="J213" s="27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28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28"/>
      <c r="AI213" s="29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28"/>
    </row>
    <row r="214" spans="10:47" x14ac:dyDescent="0.35">
      <c r="J214" s="27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28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28"/>
      <c r="AI214" s="29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28"/>
    </row>
    <row r="215" spans="10:47" x14ac:dyDescent="0.35">
      <c r="J215" s="27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28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28"/>
      <c r="AI215" s="29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28"/>
    </row>
    <row r="216" spans="10:47" x14ac:dyDescent="0.35">
      <c r="J216" s="27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28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28"/>
      <c r="AI216" s="29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28"/>
    </row>
    <row r="217" spans="10:47" x14ac:dyDescent="0.35">
      <c r="J217" s="27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28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28"/>
      <c r="AI217" s="29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28"/>
    </row>
    <row r="218" spans="10:47" x14ac:dyDescent="0.35">
      <c r="J218" s="27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28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28"/>
      <c r="AI218" s="29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28"/>
    </row>
    <row r="219" spans="10:47" x14ac:dyDescent="0.35">
      <c r="J219" s="27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28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28"/>
      <c r="AI219" s="29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28"/>
    </row>
    <row r="220" spans="10:47" x14ac:dyDescent="0.35">
      <c r="J220" s="27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28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28"/>
      <c r="AI220" s="29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28"/>
    </row>
    <row r="221" spans="10:47" x14ac:dyDescent="0.35">
      <c r="J221" s="27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28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28"/>
      <c r="AI221" s="29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28"/>
    </row>
    <row r="222" spans="10:47" x14ac:dyDescent="0.35">
      <c r="J222" s="27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28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28"/>
      <c r="AI222" s="29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28"/>
    </row>
    <row r="223" spans="10:47" x14ac:dyDescent="0.35">
      <c r="J223" s="27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28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28"/>
      <c r="AI223" s="29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28"/>
    </row>
    <row r="224" spans="10:47" x14ac:dyDescent="0.35">
      <c r="J224" s="27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28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28"/>
      <c r="AI224" s="29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28"/>
    </row>
    <row r="225" spans="10:47" x14ac:dyDescent="0.35">
      <c r="J225" s="27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28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28"/>
      <c r="AI225" s="29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28"/>
    </row>
    <row r="226" spans="10:47" x14ac:dyDescent="0.35">
      <c r="J226" s="27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28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28"/>
      <c r="AI226" s="29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28"/>
    </row>
    <row r="227" spans="10:47" x14ac:dyDescent="0.35">
      <c r="J227" s="27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28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28"/>
      <c r="AI227" s="29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28"/>
    </row>
    <row r="228" spans="10:47" x14ac:dyDescent="0.35">
      <c r="J228" s="27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28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28"/>
      <c r="AI228" s="29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28"/>
    </row>
    <row r="229" spans="10:47" x14ac:dyDescent="0.35">
      <c r="J229" s="27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28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28"/>
      <c r="AI229" s="29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28"/>
    </row>
    <row r="230" spans="10:47" x14ac:dyDescent="0.35">
      <c r="J230" s="27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28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28"/>
      <c r="AI230" s="29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28"/>
    </row>
    <row r="231" spans="10:47" x14ac:dyDescent="0.35">
      <c r="J231" s="27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28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28"/>
      <c r="AI231" s="29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28"/>
    </row>
    <row r="232" spans="10:47" x14ac:dyDescent="0.35">
      <c r="J232" s="27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28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28"/>
      <c r="AI232" s="29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28"/>
    </row>
    <row r="233" spans="10:47" x14ac:dyDescent="0.35">
      <c r="J233" s="27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28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28"/>
      <c r="AI233" s="29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28"/>
    </row>
    <row r="234" spans="10:47" x14ac:dyDescent="0.35">
      <c r="J234" s="27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28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28"/>
      <c r="AI234" s="29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28"/>
    </row>
    <row r="235" spans="10:47" x14ac:dyDescent="0.35">
      <c r="J235" s="27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28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28"/>
      <c r="AI235" s="29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28"/>
    </row>
    <row r="236" spans="10:47" x14ac:dyDescent="0.35">
      <c r="J236" s="27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28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28"/>
      <c r="AI236" s="29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28"/>
    </row>
    <row r="237" spans="10:47" x14ac:dyDescent="0.35">
      <c r="J237" s="27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28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28"/>
      <c r="AI237" s="29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28"/>
    </row>
    <row r="238" spans="10:47" x14ac:dyDescent="0.35">
      <c r="J238" s="27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28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28"/>
      <c r="AI238" s="29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28"/>
    </row>
    <row r="239" spans="10:47" x14ac:dyDescent="0.35">
      <c r="J239" s="27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28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28"/>
      <c r="AI239" s="29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28"/>
    </row>
    <row r="240" spans="10:47" x14ac:dyDescent="0.35">
      <c r="J240" s="27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28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28"/>
      <c r="AI240" s="29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28"/>
    </row>
    <row r="241" spans="10:47" x14ac:dyDescent="0.35">
      <c r="J241" s="27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28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28"/>
      <c r="AI241" s="29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28"/>
    </row>
    <row r="242" spans="10:47" x14ac:dyDescent="0.35">
      <c r="J242" s="27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28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28"/>
      <c r="AI242" s="29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28"/>
    </row>
    <row r="243" spans="10:47" x14ac:dyDescent="0.35">
      <c r="J243" s="27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28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28"/>
      <c r="AI243" s="29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28"/>
    </row>
    <row r="244" spans="10:47" x14ac:dyDescent="0.35">
      <c r="J244" s="27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28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28"/>
      <c r="AI244" s="29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28"/>
    </row>
    <row r="245" spans="10:47" x14ac:dyDescent="0.35">
      <c r="J245" s="27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28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28"/>
      <c r="AI245" s="29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28"/>
    </row>
    <row r="246" spans="10:47" x14ac:dyDescent="0.35">
      <c r="J246" s="27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28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28"/>
      <c r="AI246" s="29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28"/>
    </row>
    <row r="247" spans="10:47" x14ac:dyDescent="0.35">
      <c r="J247" s="27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28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28"/>
      <c r="AI247" s="29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28"/>
    </row>
    <row r="248" spans="10:47" x14ac:dyDescent="0.35">
      <c r="J248" s="27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28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28"/>
      <c r="AI248" s="29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28"/>
    </row>
    <row r="249" spans="10:47" x14ac:dyDescent="0.35">
      <c r="J249" s="27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28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28"/>
      <c r="AI249" s="29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28"/>
    </row>
    <row r="250" spans="10:47" x14ac:dyDescent="0.35">
      <c r="J250" s="27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28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28"/>
      <c r="AI250" s="29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28"/>
    </row>
    <row r="251" spans="10:47" x14ac:dyDescent="0.35">
      <c r="J251" s="27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28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28"/>
      <c r="AI251" s="29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28"/>
    </row>
    <row r="252" spans="10:47" x14ac:dyDescent="0.35">
      <c r="J252" s="27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28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28"/>
      <c r="AI252" s="29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28"/>
    </row>
    <row r="253" spans="10:47" x14ac:dyDescent="0.35">
      <c r="J253" s="27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28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28"/>
      <c r="AI253" s="29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28"/>
    </row>
    <row r="254" spans="10:47" x14ac:dyDescent="0.35">
      <c r="J254" s="27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28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28"/>
      <c r="AI254" s="29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28"/>
    </row>
    <row r="255" spans="10:47" x14ac:dyDescent="0.35">
      <c r="J255" s="27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28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28"/>
      <c r="AI255" s="29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28"/>
    </row>
    <row r="256" spans="10:47" x14ac:dyDescent="0.35">
      <c r="J256" s="27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28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28"/>
      <c r="AI256" s="29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28"/>
    </row>
    <row r="257" spans="10:47" x14ac:dyDescent="0.35">
      <c r="J257" s="27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28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28"/>
      <c r="AI257" s="29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28"/>
    </row>
    <row r="258" spans="10:47" x14ac:dyDescent="0.35">
      <c r="J258" s="27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28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28"/>
      <c r="AI258" s="29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28"/>
    </row>
    <row r="259" spans="10:47" x14ac:dyDescent="0.35">
      <c r="J259" s="27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28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28"/>
      <c r="AI259" s="29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28"/>
    </row>
    <row r="260" spans="10:47" x14ac:dyDescent="0.35">
      <c r="J260" s="27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28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28"/>
      <c r="AI260" s="29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28"/>
    </row>
    <row r="261" spans="10:47" x14ac:dyDescent="0.35">
      <c r="J261" s="27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28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28"/>
      <c r="AI261" s="29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28"/>
    </row>
    <row r="262" spans="10:47" x14ac:dyDescent="0.35">
      <c r="J262" s="27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28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28"/>
      <c r="AI262" s="29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28"/>
    </row>
    <row r="263" spans="10:47" x14ac:dyDescent="0.35">
      <c r="J263" s="27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28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28"/>
      <c r="AI263" s="29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28"/>
    </row>
    <row r="264" spans="10:47" x14ac:dyDescent="0.35">
      <c r="J264" s="27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28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28"/>
      <c r="AI264" s="29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28"/>
    </row>
    <row r="265" spans="10:47" x14ac:dyDescent="0.35">
      <c r="J265" s="27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28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28"/>
      <c r="AI265" s="29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28"/>
    </row>
    <row r="266" spans="10:47" x14ac:dyDescent="0.35">
      <c r="J266" s="27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28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28"/>
      <c r="AI266" s="29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28"/>
    </row>
    <row r="267" spans="10:47" x14ac:dyDescent="0.35">
      <c r="J267" s="27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28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28"/>
      <c r="AI267" s="29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28"/>
    </row>
    <row r="268" spans="10:47" x14ac:dyDescent="0.35">
      <c r="J268" s="27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28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28"/>
      <c r="AI268" s="29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28"/>
    </row>
    <row r="269" spans="10:47" x14ac:dyDescent="0.35">
      <c r="J269" s="27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28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28"/>
      <c r="AI269" s="29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28"/>
    </row>
    <row r="270" spans="10:47" x14ac:dyDescent="0.35">
      <c r="J270" s="27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28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28"/>
      <c r="AI270" s="29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28"/>
    </row>
    <row r="271" spans="10:47" x14ac:dyDescent="0.35">
      <c r="J271" s="27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28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28"/>
      <c r="AI271" s="29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28"/>
    </row>
    <row r="272" spans="10:47" x14ac:dyDescent="0.35">
      <c r="J272" s="27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28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28"/>
      <c r="AI272" s="29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28"/>
    </row>
    <row r="273" spans="10:47" x14ac:dyDescent="0.35">
      <c r="J273" s="27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28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28"/>
      <c r="AI273" s="29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28"/>
    </row>
    <row r="274" spans="10:47" x14ac:dyDescent="0.35">
      <c r="J274" s="27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28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28"/>
      <c r="AI274" s="29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28"/>
    </row>
    <row r="275" spans="10:47" x14ac:dyDescent="0.35">
      <c r="J275" s="27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28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28"/>
      <c r="AI275" s="29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28"/>
    </row>
    <row r="276" spans="10:47" x14ac:dyDescent="0.35">
      <c r="J276" s="27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28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28"/>
      <c r="AI276" s="29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28"/>
    </row>
    <row r="277" spans="10:47" x14ac:dyDescent="0.35">
      <c r="J277" s="27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28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28"/>
      <c r="AI277" s="29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28"/>
    </row>
    <row r="278" spans="10:47" x14ac:dyDescent="0.35">
      <c r="J278" s="27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28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28"/>
      <c r="AI278" s="29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28"/>
    </row>
    <row r="279" spans="10:47" x14ac:dyDescent="0.35">
      <c r="J279" s="27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28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28"/>
      <c r="AI279" s="29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28"/>
    </row>
    <row r="280" spans="10:47" x14ac:dyDescent="0.35">
      <c r="J280" s="27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28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28"/>
      <c r="AI280" s="29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28"/>
    </row>
    <row r="281" spans="10:47" x14ac:dyDescent="0.35">
      <c r="J281" s="27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28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28"/>
      <c r="AI281" s="29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28"/>
    </row>
    <row r="282" spans="10:47" x14ac:dyDescent="0.35">
      <c r="J282" s="27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28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28"/>
      <c r="AI282" s="29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28"/>
    </row>
    <row r="283" spans="10:47" x14ac:dyDescent="0.35">
      <c r="J283" s="27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28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28"/>
      <c r="AI283" s="29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28"/>
    </row>
    <row r="284" spans="10:47" x14ac:dyDescent="0.35">
      <c r="J284" s="27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28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28"/>
      <c r="AI284" s="29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28"/>
    </row>
    <row r="285" spans="10:47" x14ac:dyDescent="0.35">
      <c r="J285" s="27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28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28"/>
      <c r="AI285" s="29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28"/>
    </row>
    <row r="286" spans="10:47" x14ac:dyDescent="0.35">
      <c r="J286" s="27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28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28"/>
      <c r="AI286" s="29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28"/>
    </row>
    <row r="287" spans="10:47" x14ac:dyDescent="0.35">
      <c r="J287" s="27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28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28"/>
      <c r="AI287" s="29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28"/>
    </row>
    <row r="288" spans="10:47" x14ac:dyDescent="0.35">
      <c r="J288" s="27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28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28"/>
      <c r="AI288" s="29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28"/>
    </row>
    <row r="289" spans="10:47" x14ac:dyDescent="0.35">
      <c r="J289" s="27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28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28"/>
      <c r="AI289" s="29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28"/>
    </row>
    <row r="290" spans="10:47" x14ac:dyDescent="0.35">
      <c r="J290" s="27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28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28"/>
      <c r="AI290" s="29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28"/>
    </row>
    <row r="291" spans="10:47" x14ac:dyDescent="0.35">
      <c r="J291" s="27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28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28"/>
      <c r="AI291" s="29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28"/>
    </row>
    <row r="292" spans="10:47" x14ac:dyDescent="0.35">
      <c r="J292" s="27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28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28"/>
      <c r="AI292" s="29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28"/>
    </row>
    <row r="293" spans="10:47" x14ac:dyDescent="0.35">
      <c r="J293" s="27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28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28"/>
      <c r="AI293" s="29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28"/>
    </row>
    <row r="294" spans="10:47" x14ac:dyDescent="0.35">
      <c r="J294" s="27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28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28"/>
      <c r="AI294" s="29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28"/>
    </row>
    <row r="295" spans="10:47" x14ac:dyDescent="0.35">
      <c r="J295" s="27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28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28"/>
      <c r="AI295" s="29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28"/>
    </row>
    <row r="296" spans="10:47" x14ac:dyDescent="0.35">
      <c r="J296" s="27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28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28"/>
      <c r="AI296" s="29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28"/>
    </row>
    <row r="297" spans="10:47" x14ac:dyDescent="0.35">
      <c r="J297" s="27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28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28"/>
      <c r="AI297" s="29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28"/>
    </row>
    <row r="298" spans="10:47" x14ac:dyDescent="0.35">
      <c r="J298" s="27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28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28"/>
      <c r="AI298" s="29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28"/>
    </row>
    <row r="299" spans="10:47" x14ac:dyDescent="0.35">
      <c r="J299" s="27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28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28"/>
      <c r="AI299" s="29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28"/>
    </row>
    <row r="300" spans="10:47" x14ac:dyDescent="0.35">
      <c r="J300" s="27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28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28"/>
      <c r="AI300" s="29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28"/>
    </row>
    <row r="301" spans="10:47" x14ac:dyDescent="0.35">
      <c r="J301" s="27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28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28"/>
      <c r="AI301" s="29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28"/>
    </row>
    <row r="302" spans="10:47" x14ac:dyDescent="0.35">
      <c r="J302" s="27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28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28"/>
      <c r="AI302" s="29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28"/>
    </row>
    <row r="303" spans="10:47" x14ac:dyDescent="0.35">
      <c r="J303" s="27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28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28"/>
      <c r="AI303" s="29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28"/>
    </row>
    <row r="304" spans="10:47" x14ac:dyDescent="0.35">
      <c r="J304" s="27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28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28"/>
      <c r="AI304" s="29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28"/>
    </row>
    <row r="305" spans="10:47" x14ac:dyDescent="0.35">
      <c r="J305" s="27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28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28"/>
      <c r="AI305" s="29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28"/>
    </row>
    <row r="306" spans="10:47" x14ac:dyDescent="0.35">
      <c r="J306" s="27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28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28"/>
      <c r="AI306" s="29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28"/>
    </row>
    <row r="307" spans="10:47" x14ac:dyDescent="0.35">
      <c r="J307" s="27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28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28"/>
      <c r="AI307" s="29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28"/>
    </row>
    <row r="308" spans="10:47" x14ac:dyDescent="0.35">
      <c r="J308" s="27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28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28"/>
      <c r="AI308" s="29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28"/>
    </row>
    <row r="309" spans="10:47" x14ac:dyDescent="0.35">
      <c r="J309" s="27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28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28"/>
      <c r="AI309" s="29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28"/>
    </row>
    <row r="310" spans="10:47" x14ac:dyDescent="0.35">
      <c r="J310" s="27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28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28"/>
      <c r="AI310" s="29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28"/>
    </row>
    <row r="311" spans="10:47" x14ac:dyDescent="0.35">
      <c r="J311" s="27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28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28"/>
      <c r="AI311" s="29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28"/>
    </row>
    <row r="312" spans="10:47" x14ac:dyDescent="0.35">
      <c r="J312" s="27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28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28"/>
      <c r="AI312" s="29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28"/>
    </row>
    <row r="313" spans="10:47" x14ac:dyDescent="0.35">
      <c r="J313" s="27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28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28"/>
      <c r="AI313" s="29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28"/>
    </row>
    <row r="314" spans="10:47" x14ac:dyDescent="0.35">
      <c r="J314" s="27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28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28"/>
      <c r="AI314" s="29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28"/>
    </row>
    <row r="315" spans="10:47" x14ac:dyDescent="0.35">
      <c r="J315" s="27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28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28"/>
      <c r="AI315" s="29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28"/>
    </row>
    <row r="316" spans="10:47" x14ac:dyDescent="0.35">
      <c r="J316" s="27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28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28"/>
      <c r="AI316" s="29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28"/>
    </row>
    <row r="317" spans="10:47" x14ac:dyDescent="0.35">
      <c r="J317" s="27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28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28"/>
      <c r="AI317" s="29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28"/>
    </row>
    <row r="318" spans="10:47" x14ac:dyDescent="0.35">
      <c r="J318" s="27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28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28"/>
      <c r="AI318" s="29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28"/>
    </row>
    <row r="319" spans="10:47" x14ac:dyDescent="0.35">
      <c r="J319" s="27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28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28"/>
      <c r="AI319" s="29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28"/>
    </row>
    <row r="320" spans="10:47" x14ac:dyDescent="0.35">
      <c r="J320" s="27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28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28"/>
      <c r="AI320" s="29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28"/>
    </row>
    <row r="321" spans="10:47" x14ac:dyDescent="0.35">
      <c r="J321" s="27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28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28"/>
      <c r="AI321" s="29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28"/>
    </row>
    <row r="322" spans="10:47" x14ac:dyDescent="0.35">
      <c r="J322" s="27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28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28"/>
      <c r="AI322" s="29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28"/>
    </row>
    <row r="323" spans="10:47" x14ac:dyDescent="0.35">
      <c r="J323" s="27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28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28"/>
      <c r="AI323" s="29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28"/>
    </row>
    <row r="324" spans="10:47" x14ac:dyDescent="0.35">
      <c r="J324" s="27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28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28"/>
      <c r="AI324" s="29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28"/>
    </row>
    <row r="325" spans="10:47" x14ac:dyDescent="0.35">
      <c r="J325" s="27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28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28"/>
      <c r="AI325" s="29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28"/>
    </row>
    <row r="326" spans="10:47" x14ac:dyDescent="0.35">
      <c r="J326" s="27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28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28"/>
      <c r="AI326" s="29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28"/>
    </row>
    <row r="327" spans="10:47" x14ac:dyDescent="0.35">
      <c r="J327" s="27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28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28"/>
      <c r="AI327" s="29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28"/>
    </row>
    <row r="328" spans="10:47" x14ac:dyDescent="0.35">
      <c r="J328" s="27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28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28"/>
      <c r="AI328" s="29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28"/>
    </row>
    <row r="329" spans="10:47" x14ac:dyDescent="0.35">
      <c r="J329" s="27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28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28"/>
      <c r="AI329" s="29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28"/>
    </row>
    <row r="330" spans="10:47" x14ac:dyDescent="0.35">
      <c r="J330" s="27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28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28"/>
      <c r="AI330" s="29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28"/>
    </row>
    <row r="331" spans="10:47" x14ac:dyDescent="0.35">
      <c r="J331" s="27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28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28"/>
      <c r="AI331" s="29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28"/>
    </row>
    <row r="332" spans="10:47" x14ac:dyDescent="0.35">
      <c r="J332" s="27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28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28"/>
      <c r="AI332" s="29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28"/>
    </row>
    <row r="333" spans="10:47" x14ac:dyDescent="0.35">
      <c r="J333" s="27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28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28"/>
      <c r="AI333" s="29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28"/>
    </row>
    <row r="334" spans="10:47" x14ac:dyDescent="0.35">
      <c r="J334" s="27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28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28"/>
      <c r="AI334" s="29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28"/>
    </row>
    <row r="335" spans="10:47" x14ac:dyDescent="0.35">
      <c r="J335" s="27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28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28"/>
      <c r="AI335" s="29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28"/>
    </row>
    <row r="336" spans="10:47" x14ac:dyDescent="0.35">
      <c r="J336" s="27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28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28"/>
      <c r="AI336" s="29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28"/>
    </row>
    <row r="337" spans="10:47" x14ac:dyDescent="0.35">
      <c r="J337" s="27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28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28"/>
      <c r="AI337" s="29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28"/>
    </row>
    <row r="338" spans="10:47" x14ac:dyDescent="0.35">
      <c r="J338" s="27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28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28"/>
      <c r="AI338" s="29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28"/>
    </row>
    <row r="339" spans="10:47" x14ac:dyDescent="0.35">
      <c r="J339" s="27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28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28"/>
      <c r="AI339" s="29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28"/>
    </row>
    <row r="340" spans="10:47" x14ac:dyDescent="0.35">
      <c r="J340" s="27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28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28"/>
      <c r="AI340" s="29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28"/>
    </row>
    <row r="341" spans="10:47" x14ac:dyDescent="0.35">
      <c r="J341" s="27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28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28"/>
      <c r="AI341" s="29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28"/>
    </row>
    <row r="342" spans="10:47" x14ac:dyDescent="0.35">
      <c r="J342" s="27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28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28"/>
      <c r="AI342" s="29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28"/>
    </row>
    <row r="343" spans="10:47" x14ac:dyDescent="0.35">
      <c r="J343" s="27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28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28"/>
      <c r="AI343" s="29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28"/>
    </row>
    <row r="344" spans="10:47" x14ac:dyDescent="0.35">
      <c r="J344" s="27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28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28"/>
      <c r="AI344" s="29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28"/>
    </row>
    <row r="345" spans="10:47" x14ac:dyDescent="0.35">
      <c r="J345" s="27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28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28"/>
      <c r="AI345" s="29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28"/>
    </row>
    <row r="346" spans="10:47" x14ac:dyDescent="0.35">
      <c r="J346" s="27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28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28"/>
      <c r="AI346" s="29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28"/>
    </row>
    <row r="347" spans="10:47" x14ac:dyDescent="0.35">
      <c r="J347" s="27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28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28"/>
      <c r="AI347" s="29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28"/>
    </row>
    <row r="348" spans="10:47" x14ac:dyDescent="0.35">
      <c r="J348" s="27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28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28"/>
      <c r="AI348" s="29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28"/>
    </row>
    <row r="349" spans="10:47" x14ac:dyDescent="0.35">
      <c r="J349" s="27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28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28"/>
      <c r="AI349" s="29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28"/>
    </row>
    <row r="350" spans="10:47" x14ac:dyDescent="0.35">
      <c r="J350" s="27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28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28"/>
      <c r="AI350" s="29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28"/>
    </row>
    <row r="351" spans="10:47" x14ac:dyDescent="0.35">
      <c r="J351" s="27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28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28"/>
      <c r="AI351" s="29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28"/>
    </row>
    <row r="352" spans="10:47" x14ac:dyDescent="0.35">
      <c r="J352" s="27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28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28"/>
      <c r="AI352" s="29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28"/>
    </row>
    <row r="353" spans="1:47" x14ac:dyDescent="0.35">
      <c r="J353" s="27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28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28"/>
      <c r="AI353" s="29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28"/>
    </row>
    <row r="354" spans="1:47" x14ac:dyDescent="0.35">
      <c r="J354" s="27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28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28"/>
      <c r="AI354" s="29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28"/>
    </row>
    <row r="355" spans="1:47" x14ac:dyDescent="0.35">
      <c r="J355" s="27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28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28"/>
      <c r="AI355" s="29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28"/>
    </row>
    <row r="356" spans="1:47" x14ac:dyDescent="0.35">
      <c r="J356" s="27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28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28"/>
      <c r="AI356" s="29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28"/>
    </row>
    <row r="357" spans="1:47" x14ac:dyDescent="0.35">
      <c r="J357" s="27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28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28"/>
      <c r="AI357" s="29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28"/>
    </row>
    <row r="358" spans="1:47" x14ac:dyDescent="0.35">
      <c r="J358" s="27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28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28"/>
      <c r="AI358" s="29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28"/>
    </row>
    <row r="359" spans="1:47" x14ac:dyDescent="0.35">
      <c r="J359" s="27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28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28"/>
      <c r="AI359" s="29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28"/>
    </row>
    <row r="360" spans="1:47" x14ac:dyDescent="0.35">
      <c r="J360" s="27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28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28"/>
      <c r="AI360" s="29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28"/>
    </row>
    <row r="361" spans="1:47" ht="15" thickBot="1" x14ac:dyDescent="0.4">
      <c r="J361" s="27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28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28"/>
      <c r="AI361" s="29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28"/>
    </row>
    <row r="362" spans="1:47" ht="15" thickBot="1" x14ac:dyDescent="0.4">
      <c r="A362" s="30"/>
      <c r="B362" s="31"/>
      <c r="C362" s="31"/>
      <c r="D362" s="31"/>
      <c r="E362" s="31"/>
      <c r="F362" s="31"/>
      <c r="G362" s="31"/>
      <c r="H362" s="31"/>
      <c r="I362" s="32"/>
      <c r="J362" s="30"/>
      <c r="K362" s="31"/>
      <c r="L362" s="31"/>
      <c r="M362" s="31"/>
      <c r="N362" s="31"/>
      <c r="O362" s="31"/>
      <c r="P362" s="31"/>
      <c r="Q362" s="31"/>
      <c r="R362" s="31"/>
      <c r="S362" s="33">
        <f>SUBTOTAL(109,Consolidado_Microrrutas[KM BARRIDO - AREAS PUBLICAS])</f>
        <v>0</v>
      </c>
      <c r="T362" s="34">
        <f>SUBTOTAL(109,Consolidado_Microrrutas[KM BARRIDO - VIAS])</f>
        <v>3.6485400261899996</v>
      </c>
      <c r="U362" s="34">
        <f>SUBTOTAL(109,Consolidado_Microrrutas[KM BARRIDO - TOTAL])</f>
        <v>3.6485400261899996</v>
      </c>
      <c r="V362" s="35">
        <f>SUBTOTAL(109,Consolidado_Microrrutas[KM MES - TOTAL 
PLANEADO])</f>
        <v>14.594160104759998</v>
      </c>
      <c r="W362" s="30"/>
      <c r="X362" s="31"/>
      <c r="Y362" s="31"/>
      <c r="Z362" s="31"/>
      <c r="AA362" s="31"/>
      <c r="AB362" s="31"/>
      <c r="AC362" s="31"/>
      <c r="AD362" s="31"/>
      <c r="AE362" s="31"/>
      <c r="AF362" s="33">
        <f>SUBTOTAL(109,Consolidado_Microrrutas[KM MES - AREAS PUBLICAS
NO ATENDIDO])</f>
        <v>0</v>
      </c>
      <c r="AG362" s="34">
        <f>SUBTOTAL(109,Consolidado_Microrrutas[KM MES - VIAS
NO ATENDIDO])</f>
        <v>0</v>
      </c>
      <c r="AH362" s="36">
        <f>SUBTOTAL(109,Consolidado_Microrrutas[KM MES - TOTAL 
NO ATENDIDO])</f>
        <v>0</v>
      </c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3">
        <f>SUBTOTAL(109,Consolidado_Microrrutas[KM MES - AREAS PUBLICAS
EJECUTADO])</f>
        <v>0</v>
      </c>
      <c r="AT362" s="34">
        <f>SUBTOTAL(109,Consolidado_Microrrutas[KM MES - VIAS
EJECUTADO])</f>
        <v>14.594160104759998</v>
      </c>
      <c r="AU362" s="36">
        <f>SUBTOTAL(109,Consolidado_Microrrutas[KM MES - TOTAL 
EJECUTADO])</f>
        <v>14.594160104759998</v>
      </c>
    </row>
    <row r="364" spans="1:47" x14ac:dyDescent="0.35">
      <c r="A364" s="98" t="s">
        <v>129</v>
      </c>
      <c r="B364" s="98"/>
      <c r="C364" s="98"/>
      <c r="D364" s="98"/>
      <c r="E364" s="98"/>
      <c r="F364" s="98"/>
      <c r="G364" s="98"/>
      <c r="H364" s="98"/>
      <c r="I364" s="98"/>
    </row>
    <row r="367" spans="1:47" s="9" customFormat="1" x14ac:dyDescent="0.35">
      <c r="A367" s="37" t="s">
        <v>135</v>
      </c>
      <c r="B367" s="9" t="s">
        <v>134</v>
      </c>
      <c r="C367" s="9" t="s">
        <v>136</v>
      </c>
      <c r="D367" s="9" t="s">
        <v>137</v>
      </c>
    </row>
    <row r="368" spans="1:47" x14ac:dyDescent="0.35">
      <c r="A368" s="38" t="s">
        <v>7</v>
      </c>
      <c r="B368" s="12">
        <v>509.36488931365318</v>
      </c>
      <c r="C368" s="12">
        <v>0</v>
      </c>
      <c r="D368" s="12">
        <v>509.36488931365318</v>
      </c>
    </row>
    <row r="369" spans="1:4" x14ac:dyDescent="0.35">
      <c r="A369" s="38" t="s">
        <v>13</v>
      </c>
      <c r="B369" s="12">
        <v>9164.7451423159237</v>
      </c>
      <c r="C369" s="12">
        <v>0</v>
      </c>
      <c r="D369" s="12">
        <v>9164.7451423159237</v>
      </c>
    </row>
    <row r="370" spans="1:4" x14ac:dyDescent="0.35">
      <c r="A370" s="38" t="s">
        <v>16</v>
      </c>
      <c r="B370" s="12">
        <v>902.73438018563434</v>
      </c>
      <c r="C370" s="12">
        <v>0</v>
      </c>
      <c r="D370" s="12">
        <v>902.73438018563434</v>
      </c>
    </row>
    <row r="371" spans="1:4" x14ac:dyDescent="0.35">
      <c r="A371" s="38" t="s">
        <v>23</v>
      </c>
      <c r="B371" s="12">
        <v>255.04429372661897</v>
      </c>
      <c r="C371" s="12">
        <v>0</v>
      </c>
      <c r="D371" s="12">
        <v>255.04429372661897</v>
      </c>
    </row>
    <row r="372" spans="1:4" x14ac:dyDescent="0.35">
      <c r="A372" s="38" t="s">
        <v>24</v>
      </c>
      <c r="B372" s="12">
        <v>11994.379634649958</v>
      </c>
      <c r="C372" s="12">
        <v>0</v>
      </c>
      <c r="D372" s="12">
        <v>11994.379634649958</v>
      </c>
    </row>
    <row r="373" spans="1:4" x14ac:dyDescent="0.35">
      <c r="A373" s="38" t="s">
        <v>26</v>
      </c>
      <c r="B373" s="12">
        <v>1517.4572950672002</v>
      </c>
      <c r="C373" s="12">
        <v>0</v>
      </c>
      <c r="D373" s="12">
        <v>1517.4572950672002</v>
      </c>
    </row>
    <row r="374" spans="1:4" x14ac:dyDescent="0.35">
      <c r="A374" s="38" t="s">
        <v>29</v>
      </c>
      <c r="B374" s="12">
        <v>4902.1694164395167</v>
      </c>
      <c r="C374" s="12">
        <v>0</v>
      </c>
      <c r="D374" s="12">
        <v>4902.1694164395167</v>
      </c>
    </row>
    <row r="375" spans="1:4" x14ac:dyDescent="0.35">
      <c r="A375" s="38" t="s">
        <v>30</v>
      </c>
      <c r="B375" s="12">
        <v>5312.0898275737363</v>
      </c>
      <c r="C375" s="12">
        <v>0</v>
      </c>
      <c r="D375" s="12">
        <v>5312.0898275737363</v>
      </c>
    </row>
    <row r="376" spans="1:4" x14ac:dyDescent="0.35">
      <c r="A376" s="38" t="s">
        <v>130</v>
      </c>
      <c r="B376" s="12">
        <v>34557.984879272241</v>
      </c>
      <c r="C376" s="12">
        <v>0</v>
      </c>
      <c r="D376" s="12">
        <v>34557.984879272241</v>
      </c>
    </row>
  </sheetData>
  <mergeCells count="8">
    <mergeCell ref="A1:C5"/>
    <mergeCell ref="D1:AS5"/>
    <mergeCell ref="AI20:AU20"/>
    <mergeCell ref="A364:I364"/>
    <mergeCell ref="D10:E10"/>
    <mergeCell ref="A13:B13"/>
    <mergeCell ref="J20:V20"/>
    <mergeCell ref="W20:AH20"/>
  </mergeCells>
  <phoneticPr fontId="5" type="noConversion"/>
  <pageMargins left="0.7" right="0.7" top="0.75" bottom="0.75" header="0.3" footer="0.3"/>
  <drawing r:id="rId2"/>
  <legacyDrawing r:id="rId3"/>
  <tableParts count="3"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E863-16BF-4C70-8B57-285B253BD2E1}">
  <dimension ref="A1:AE8"/>
  <sheetViews>
    <sheetView zoomScaleNormal="100" workbookViewId="0">
      <selection activeCell="B7" sqref="B7"/>
    </sheetView>
  </sheetViews>
  <sheetFormatPr baseColWidth="10" defaultRowHeight="14.5" x14ac:dyDescent="0.35"/>
  <cols>
    <col min="1" max="2" width="10.90625" style="8"/>
    <col min="3" max="3" width="17.26953125" style="8" bestFit="1" customWidth="1"/>
    <col min="4" max="5" width="10.90625" style="8"/>
    <col min="6" max="6" width="12.54296875" style="8" customWidth="1"/>
    <col min="7" max="7" width="11.81640625" style="8" customWidth="1"/>
    <col min="8" max="8" width="25.7265625" style="8" bestFit="1" customWidth="1"/>
    <col min="9" max="9" width="10.90625" style="8"/>
    <col min="10" max="10" width="47.7265625" style="8" bestFit="1" customWidth="1"/>
    <col min="11" max="11" width="13.7265625" style="8" bestFit="1" customWidth="1"/>
    <col min="12" max="12" width="14.1796875" style="8" bestFit="1" customWidth="1"/>
    <col min="13" max="13" width="16.54296875" style="8" bestFit="1" customWidth="1"/>
    <col min="14" max="14" width="29.54296875" style="8" customWidth="1"/>
    <col min="15" max="15" width="30.81640625" style="8" customWidth="1"/>
    <col min="16" max="16" width="19.1796875" style="8" customWidth="1"/>
    <col min="17" max="17" width="16.7265625" style="8" customWidth="1"/>
    <col min="18" max="18" width="19.1796875" style="8" bestFit="1" customWidth="1"/>
    <col min="19" max="19" width="10.90625" style="8"/>
    <col min="20" max="20" width="11.7265625" style="8" customWidth="1"/>
    <col min="21" max="23" width="10.90625" style="8"/>
    <col min="24" max="24" width="11.7265625" style="8" bestFit="1" customWidth="1"/>
    <col min="25" max="25" width="13.26953125" style="8" bestFit="1" customWidth="1"/>
    <col min="26" max="26" width="33.26953125" style="8" customWidth="1"/>
    <col min="27" max="27" width="25.81640625" style="8" customWidth="1"/>
    <col min="28" max="28" width="27.1796875" style="8" customWidth="1"/>
    <col min="29" max="29" width="15.54296875" style="8" customWidth="1"/>
    <col min="30" max="30" width="15.1796875" style="8" bestFit="1" customWidth="1"/>
    <col min="31" max="16384" width="10.90625" style="8"/>
  </cols>
  <sheetData>
    <row r="1" spans="1:31" x14ac:dyDescent="0.35">
      <c r="K1" s="39" t="s">
        <v>128</v>
      </c>
      <c r="L1" s="117" t="s">
        <v>92</v>
      </c>
      <c r="M1" s="118"/>
      <c r="S1" s="1">
        <v>2</v>
      </c>
      <c r="T1" s="1">
        <v>3</v>
      </c>
      <c r="U1" s="1">
        <v>4</v>
      </c>
      <c r="V1" s="1">
        <v>5</v>
      </c>
      <c r="W1" s="1">
        <v>6</v>
      </c>
      <c r="X1" s="1">
        <v>7</v>
      </c>
      <c r="Y1" s="1">
        <v>1</v>
      </c>
    </row>
    <row r="2" spans="1:31" ht="21.5" thickBot="1" x14ac:dyDescent="0.4">
      <c r="A2" s="40" t="s">
        <v>31</v>
      </c>
      <c r="B2" s="41" t="s">
        <v>32</v>
      </c>
      <c r="C2" s="42" t="s">
        <v>0</v>
      </c>
      <c r="D2" s="42" t="s">
        <v>1</v>
      </c>
      <c r="E2" s="42" t="s">
        <v>2</v>
      </c>
      <c r="F2" s="42" t="s">
        <v>34</v>
      </c>
      <c r="G2" s="42" t="s">
        <v>135</v>
      </c>
      <c r="H2" s="42" t="s">
        <v>3</v>
      </c>
      <c r="I2" s="42" t="s">
        <v>78</v>
      </c>
      <c r="J2" s="43" t="s">
        <v>79</v>
      </c>
      <c r="K2" s="44" t="s">
        <v>80</v>
      </c>
      <c r="L2" s="45" t="s">
        <v>127</v>
      </c>
      <c r="M2" s="46" t="s">
        <v>81</v>
      </c>
      <c r="N2" s="47" t="s">
        <v>82</v>
      </c>
      <c r="O2" s="47" t="s">
        <v>83</v>
      </c>
      <c r="P2" s="47" t="s">
        <v>84</v>
      </c>
      <c r="Q2" s="42" t="s">
        <v>85</v>
      </c>
      <c r="R2" s="42" t="s">
        <v>86</v>
      </c>
      <c r="S2" s="42" t="s">
        <v>18</v>
      </c>
      <c r="T2" s="42" t="s">
        <v>19</v>
      </c>
      <c r="U2" s="42" t="s">
        <v>47</v>
      </c>
      <c r="V2" s="42" t="s">
        <v>15</v>
      </c>
      <c r="W2" s="42" t="s">
        <v>22</v>
      </c>
      <c r="X2" s="42" t="s">
        <v>48</v>
      </c>
      <c r="Y2" s="42" t="s">
        <v>49</v>
      </c>
      <c r="Z2" s="42" t="s">
        <v>87</v>
      </c>
      <c r="AA2" s="42" t="s">
        <v>88</v>
      </c>
      <c r="AB2" s="42" t="s">
        <v>89</v>
      </c>
      <c r="AC2" s="42" t="s">
        <v>90</v>
      </c>
      <c r="AD2" s="43" t="s">
        <v>91</v>
      </c>
    </row>
    <row r="3" spans="1:31" ht="15.5" thickTop="1" thickBot="1" x14ac:dyDescent="0.4">
      <c r="A3" s="48" t="str">
        <f>MID(Km_NoAtendidos[[#This Row],[MICRO]],1,3)</f>
        <v/>
      </c>
      <c r="B3" s="49"/>
      <c r="C3" s="48" t="str">
        <f>_xlfn.IFNA(VLOOKUP(Km_NoAtendidos[[#This Row],[MICRO]],Consolidado_Microrrutas[[MICRO]:[FRECUENCIA]],2,0),"")</f>
        <v/>
      </c>
      <c r="D3" s="48" t="str">
        <f>_xlfn.IFNA(VLOOKUP(Km_NoAtendidos[[#This Row],[MICRO]],Consolidado_Microrrutas[[MICRO]:[FRECUENCIA]],3,0),"")</f>
        <v/>
      </c>
      <c r="E3" s="48" t="str">
        <f>_xlfn.IFNA(VLOOKUP(Km_NoAtendidos[[#This Row],[MICRO]],Consolidado_Microrrutas[[MICRO]:[FRECUENCIA]],4,0),"")</f>
        <v/>
      </c>
      <c r="F3" s="48" t="str">
        <f>_xlfn.IFNA(VLOOKUP(Km_NoAtendidos[[#This Row],[MICRO]],Consolidado_Microrrutas[[MICRO]:[FRECUENCIA]],8,0),"")</f>
        <v/>
      </c>
      <c r="G3" s="48" t="str">
        <f>_xlfn.IFNA(VLOOKUP(Km_NoAtendidos[[#This Row],[MICRO]],Consolidado_Microrrutas[[MICRO]:[FRECUENCIA]],6,0),"")</f>
        <v/>
      </c>
      <c r="H3" s="48" t="str">
        <f>_xlfn.IFNA(VLOOKUP(Km_NoAtendidos[[#This Row],[MICRO]],Consolidado_Microrrutas[[MICRO]:[FRECUENCIA]],7,0),"")</f>
        <v/>
      </c>
      <c r="I3" s="48"/>
      <c r="J3" s="50"/>
      <c r="K3" s="51"/>
      <c r="L3" s="52"/>
      <c r="M3" s="53"/>
      <c r="N3" s="54">
        <f>ROUND(Km_NoAtendidos[[#This Row],[AREA (M2)]]*0.002,4)</f>
        <v>0</v>
      </c>
      <c r="O3" s="54">
        <f>ROUND(Km_NoAtendidos[[#This Row],[LONGITUD (M)]]*0.001*Km_NoAtendidos[[#This Row],[NUMERO BORDILLOS]],4)</f>
        <v>0</v>
      </c>
      <c r="P3" s="54">
        <f>Km_NoAtendidos[[#This Row],[KM BARRIDO NO ATENDIDOS - AREA PUBLICA]]+Km_NoAtendidos[[#This Row],[KM BARRIDO NO ATENDIDOS - VIAS]]</f>
        <v>0</v>
      </c>
      <c r="Q3" s="55"/>
      <c r="R3" s="55"/>
      <c r="S3" s="56">
        <f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MIE"),INT(($R3-$Q3 + WEEKDAY($Q3-$S$1))/7),0)</f>
        <v>0</v>
      </c>
      <c r="T3" s="56">
        <f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SAB"),INT(($R3-$Q3 + WEEKDAY($Q3-$T$1))/7),0)</f>
        <v>0</v>
      </c>
      <c r="U3" s="56">
        <f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MIE"),INT(($R3-$Q3 + WEEKDAY($Q3-$U$1))/7),IF(C3="MIERCOLES CADA 15 DIAS",INT(($R3-$Q3 + WEEKDAY($Q3-$U$1))/7)/2,0))</f>
        <v>0</v>
      </c>
      <c r="V3" s="56">
        <f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SAB"),INT(($R3-$Q3 + WEEKDAY($Q3-$V$1))/7),0)</f>
        <v>0</v>
      </c>
      <c r="W3" s="56">
        <f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VIE"),INT(($R3-$Q3 + WEEKDAY($Q3-$W$1))/7),0)</f>
        <v>0</v>
      </c>
      <c r="X3" s="56">
        <f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SAB"),INT(($R3-$Q3 + WEEKDAY($Q3-$X$1))/7),0)</f>
        <v>0</v>
      </c>
      <c r="Y3" s="56">
        <f>IF(OR(Km_NoAtendidos[[#This Row],[DIAS]]="DOMINGO",Km_NoAtendidos[[#This Row],[DIAS]]="LUN - MIE - VIE - DOM",Km_NoAtendidos[[#This Row],[DIAS]]="MAR - JUE - SAB - DOM",Km_NoAtendidos[[#This Row],[DIAS]]="LUN A DOM"),INT(($R3-$Q3 + WEEKDAY($Q3-$Y$1))/7),0)</f>
        <v>0</v>
      </c>
      <c r="Z3" s="57">
        <f>SUM(Km_NoAtendidos[[#This Row],[LUNES]:[DOMINGO]])</f>
        <v>0</v>
      </c>
      <c r="AA3" s="58">
        <f>Km_NoAtendidos[[#This Row],[KM BARRIDO NO ATENDIDOS - AREA PUBLICA]]*Km_NoAtendidos[[#This Row],[TOTAL DIAS NO ATENDIDOS ]]</f>
        <v>0</v>
      </c>
      <c r="AB3" s="58">
        <f>Km_NoAtendidos[[#This Row],[KM BARRIDO NO ATENDIDOS - VIAS]]*Km_NoAtendidos[[#This Row],[TOTAL DIAS NO ATENDIDOS ]]</f>
        <v>0</v>
      </c>
      <c r="AC3" s="58">
        <f>Km_NoAtendidos[[#This Row],[KM BARRIDO NO ATENDIDOS - TOTAL]]*Km_NoAtendidos[[#This Row],[TOTAL DIAS NO ATENDIDOS ]]</f>
        <v>0</v>
      </c>
      <c r="AD3" s="59"/>
    </row>
    <row r="4" spans="1:31" ht="15.5" thickTop="1" thickBot="1" x14ac:dyDescent="0.4">
      <c r="A4" s="48" t="str">
        <f>MID(Km_NoAtendidos[[#This Row],[MICRO]],1,3)</f>
        <v/>
      </c>
      <c r="B4" s="49"/>
      <c r="C4" s="48" t="str">
        <f>_xlfn.IFNA(VLOOKUP(Km_NoAtendidos[[#This Row],[MICRO]],Consolidado_Microrrutas[[MICRO]:[FRECUENCIA]],2,0),"")</f>
        <v/>
      </c>
      <c r="D4" s="48" t="str">
        <f>_xlfn.IFNA(VLOOKUP(Km_NoAtendidos[[#This Row],[MICRO]],Consolidado_Microrrutas[[MICRO]:[FRECUENCIA]],3,0),"")</f>
        <v/>
      </c>
      <c r="E4" s="48" t="str">
        <f>_xlfn.IFNA(VLOOKUP(Km_NoAtendidos[[#This Row],[MICRO]],Consolidado_Microrrutas[[MICRO]:[FRECUENCIA]],4,0),"")</f>
        <v/>
      </c>
      <c r="F4" s="48" t="str">
        <f>_xlfn.IFNA(VLOOKUP(Km_NoAtendidos[[#This Row],[MICRO]],Consolidado_Microrrutas[[MICRO]:[FRECUENCIA]],8,0),"")</f>
        <v/>
      </c>
      <c r="G4" s="48" t="str">
        <f>_xlfn.IFNA(VLOOKUP(Km_NoAtendidos[[#This Row],[MICRO]],Consolidado_Microrrutas[[MICRO]:[FRECUENCIA]],6,0),"")</f>
        <v/>
      </c>
      <c r="H4" s="48" t="str">
        <f>_xlfn.IFNA(VLOOKUP(Km_NoAtendidos[[#This Row],[MICRO]],Consolidado_Microrrutas[[MICRO]:[FRECUENCIA]],7,0),"")</f>
        <v/>
      </c>
      <c r="I4" s="48"/>
      <c r="J4" s="50"/>
      <c r="K4" s="51"/>
      <c r="L4" s="52"/>
      <c r="M4" s="53"/>
      <c r="N4" s="54">
        <f>ROUND(Km_NoAtendidos[[#This Row],[AREA (M2)]]*0.002,4)</f>
        <v>0</v>
      </c>
      <c r="O4" s="54">
        <f>ROUND(Km_NoAtendidos[[#This Row],[LONGITUD (M)]]*0.001*Km_NoAtendidos[[#This Row],[NUMERO BORDILLOS]],4)</f>
        <v>0</v>
      </c>
      <c r="P4" s="54">
        <f>Km_NoAtendidos[[#This Row],[KM BARRIDO NO ATENDIDOS - AREA PUBLICA]]+Km_NoAtendidos[[#This Row],[KM BARRIDO NO ATENDIDOS - VIAS]]</f>
        <v>0</v>
      </c>
      <c r="Q4" s="55"/>
      <c r="R4" s="55"/>
      <c r="S4" s="56">
        <f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MIE"),INT(($R4-$Q4 + WEEKDAY($Q4-$S$1))/7),0)</f>
        <v>0</v>
      </c>
      <c r="T4" s="56">
        <f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SAB"),INT(($R4-$Q4 + WEEKDAY($Q4-$T$1))/7),0)</f>
        <v>0</v>
      </c>
      <c r="U4" s="56">
        <f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MIE"),INT(($R4-$Q4 + WEEKDAY($Q4-$U$1))/7),IF(C4="MIERCOLES CADA 15 DIAS",INT(($R4-$Q4 + WEEKDAY($Q4-$U$1))/7)/2,0))</f>
        <v>0</v>
      </c>
      <c r="V4" s="56">
        <f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SAB"),INT(($R4-$Q4 + WEEKDAY($Q4-$V$1))/7),0)</f>
        <v>0</v>
      </c>
      <c r="W4" s="56">
        <f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VIE"),INT(($R4-$Q4 + WEEKDAY($Q4-$W$1))/7),0)</f>
        <v>0</v>
      </c>
      <c r="X4" s="56">
        <f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SAB"),INT(($R4-$Q4 + WEEKDAY($Q4-$X$1))/7),0)</f>
        <v>0</v>
      </c>
      <c r="Y4" s="56">
        <f>IF(OR(Km_NoAtendidos[[#This Row],[DIAS]]="DOMINGO",Km_NoAtendidos[[#This Row],[DIAS]]="LUN - MIE - VIE - DOM",Km_NoAtendidos[[#This Row],[DIAS]]="MAR - JUE - SAB - DOM",Km_NoAtendidos[[#This Row],[DIAS]]="LUN A DOM"),INT(($R4-$Q4 + WEEKDAY($Q4-$Y$1))/7),0)</f>
        <v>0</v>
      </c>
      <c r="Z4" s="57">
        <f>SUM(Km_NoAtendidos[[#This Row],[LUNES]:[DOMINGO]])</f>
        <v>0</v>
      </c>
      <c r="AA4" s="58">
        <f>Km_NoAtendidos[[#This Row],[KM BARRIDO NO ATENDIDOS - AREA PUBLICA]]*Km_NoAtendidos[[#This Row],[TOTAL DIAS NO ATENDIDOS ]]</f>
        <v>0</v>
      </c>
      <c r="AB4" s="58">
        <f>Km_NoAtendidos[[#This Row],[KM BARRIDO NO ATENDIDOS - VIAS]]*Km_NoAtendidos[[#This Row],[TOTAL DIAS NO ATENDIDOS ]]</f>
        <v>0</v>
      </c>
      <c r="AC4" s="58">
        <f>Km_NoAtendidos[[#This Row],[KM BARRIDO NO ATENDIDOS - TOTAL]]*Km_NoAtendidos[[#This Row],[TOTAL DIAS NO ATENDIDOS ]]</f>
        <v>0</v>
      </c>
      <c r="AD4" s="59"/>
    </row>
    <row r="5" spans="1:31" ht="15.5" thickTop="1" thickBot="1" x14ac:dyDescent="0.4">
      <c r="A5" s="60" t="str">
        <f>MID(Km_NoAtendidos[[#This Row],[MICRO]],1,3)</f>
        <v/>
      </c>
      <c r="B5" s="49"/>
      <c r="C5" s="60" t="str">
        <f>_xlfn.IFNA(VLOOKUP(Km_NoAtendidos[[#This Row],[MICRO]],Consolidado_Microrrutas[[MICRO]:[FRECUENCIA]],2,0),"")</f>
        <v/>
      </c>
      <c r="D5" s="60" t="str">
        <f>_xlfn.IFNA(VLOOKUP(Km_NoAtendidos[[#This Row],[MICRO]],Consolidado_Microrrutas[[MICRO]:[FRECUENCIA]],3,0),"")</f>
        <v/>
      </c>
      <c r="E5" s="60" t="str">
        <f>_xlfn.IFNA(VLOOKUP(Km_NoAtendidos[[#This Row],[MICRO]],Consolidado_Microrrutas[[MICRO]:[FRECUENCIA]],4,0),"")</f>
        <v/>
      </c>
      <c r="F5" s="60" t="str">
        <f>_xlfn.IFNA(VLOOKUP(Km_NoAtendidos[[#This Row],[MICRO]],Consolidado_Microrrutas[[MICRO]:[FRECUENCIA]],8,0),"")</f>
        <v/>
      </c>
      <c r="G5" s="60" t="str">
        <f>_xlfn.IFNA(VLOOKUP(Km_NoAtendidos[[#This Row],[MICRO]],Consolidado_Microrrutas[[MICRO]:[FRECUENCIA]],6,0),"")</f>
        <v/>
      </c>
      <c r="H5" s="60" t="str">
        <f>_xlfn.IFNA(VLOOKUP(Km_NoAtendidos[[#This Row],[MICRO]],Consolidado_Microrrutas[[MICRO]:[FRECUENCIA]],7,0),"")</f>
        <v/>
      </c>
      <c r="I5" s="60"/>
      <c r="J5" s="61"/>
      <c r="K5" s="62"/>
      <c r="L5" s="63"/>
      <c r="M5" s="64"/>
      <c r="N5" s="65">
        <f>ROUND(Km_NoAtendidos[[#This Row],[AREA (M2)]]*0.002,4)</f>
        <v>0</v>
      </c>
      <c r="O5" s="65">
        <f>ROUND(Km_NoAtendidos[[#This Row],[LONGITUD (M)]]*0.001*Km_NoAtendidos[[#This Row],[NUMERO BORDILLOS]],4)</f>
        <v>0</v>
      </c>
      <c r="P5" s="65">
        <f>Km_NoAtendidos[[#This Row],[KM BARRIDO NO ATENDIDOS - AREA PUBLICA]]+Km_NoAtendidos[[#This Row],[KM BARRIDO NO ATENDIDOS - VIAS]]</f>
        <v>0</v>
      </c>
      <c r="Q5" s="66"/>
      <c r="R5" s="66"/>
      <c r="S5" s="67">
        <f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MIE"),INT(($R5-$Q5 + WEEKDAY($Q5-$S$1))/7),0)</f>
        <v>0</v>
      </c>
      <c r="T5" s="67">
        <f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SAB"),INT(($R5-$Q5 + WEEKDAY($Q5-$T$1))/7),0)</f>
        <v>0</v>
      </c>
      <c r="U5" s="67">
        <f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MIE"),INT(($R5-$Q5 + WEEKDAY($Q5-$U$1))/7),IF(C5="MIERCOLES CADA 15 DIAS",INT(($R5-$Q5 + WEEKDAY($Q5-$U$1))/7)/2,0))</f>
        <v>0</v>
      </c>
      <c r="V5" s="67">
        <f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SAB"),INT(($R5-$Q5 + WEEKDAY($Q5-$V$1))/7),0)</f>
        <v>0</v>
      </c>
      <c r="W5" s="67">
        <f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VIE"),INT(($R5-$Q5 + WEEKDAY($Q5-$W$1))/7),0)</f>
        <v>0</v>
      </c>
      <c r="X5" s="67">
        <f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SAB"),INT(($R5-$Q5 + WEEKDAY($Q5-$X$1))/7),0)</f>
        <v>0</v>
      </c>
      <c r="Y5" s="67">
        <f>IF(OR(Km_NoAtendidos[[#This Row],[DIAS]]="DOMINGO",Km_NoAtendidos[[#This Row],[DIAS]]="LUN - MIE - VIE - DOM",Km_NoAtendidos[[#This Row],[DIAS]]="MAR - JUE - SAB - DOM",Km_NoAtendidos[[#This Row],[DIAS]]="LUN A DOM"),INT(($R5-$Q5 + WEEKDAY($Q5-$Y$1))/7),0)</f>
        <v>0</v>
      </c>
      <c r="Z5" s="68">
        <f>SUM(Km_NoAtendidos[[#This Row],[LUNES]:[DOMINGO]])</f>
        <v>0</v>
      </c>
      <c r="AA5" s="69">
        <f>Km_NoAtendidos[[#This Row],[KM BARRIDO NO ATENDIDOS - AREA PUBLICA]]*Km_NoAtendidos[[#This Row],[TOTAL DIAS NO ATENDIDOS ]]</f>
        <v>0</v>
      </c>
      <c r="AB5" s="69">
        <f>Km_NoAtendidos[[#This Row],[KM BARRIDO NO ATENDIDOS - VIAS]]*Km_NoAtendidos[[#This Row],[TOTAL DIAS NO ATENDIDOS ]]</f>
        <v>0</v>
      </c>
      <c r="AC5" s="69">
        <f>Km_NoAtendidos[[#This Row],[KM BARRIDO NO ATENDIDOS - TOTAL]]*Km_NoAtendidos[[#This Row],[TOTAL DIAS NO ATENDIDOS ]]</f>
        <v>0</v>
      </c>
      <c r="AD5" s="59"/>
    </row>
    <row r="6" spans="1:31" ht="15.5" thickTop="1" thickBot="1" x14ac:dyDescent="0.4">
      <c r="A6" s="70"/>
      <c r="B6" s="71"/>
      <c r="C6" s="71"/>
      <c r="D6" s="71"/>
      <c r="E6" s="71"/>
      <c r="F6" s="71"/>
      <c r="G6" s="71"/>
      <c r="H6" s="71"/>
      <c r="I6" s="71"/>
      <c r="J6" s="71"/>
      <c r="K6" s="72"/>
      <c r="L6" s="72"/>
      <c r="M6" s="73"/>
      <c r="N6" s="74">
        <f>SUBTOTAL(109,Km_NoAtendidos[KM BARRIDO NO ATENDIDOS - AREA PUBLICA])</f>
        <v>0</v>
      </c>
      <c r="O6" s="75">
        <f>SUBTOTAL(109,Km_NoAtendidos[KM BARRIDO NO ATENDIDOS - VIAS])</f>
        <v>0</v>
      </c>
      <c r="P6" s="76">
        <f>SUBTOTAL(109,Km_NoAtendidos[KM BARRIDO NO ATENDIDOS - TOTAL])</f>
        <v>0</v>
      </c>
      <c r="Q6" s="71"/>
      <c r="R6" s="71"/>
      <c r="S6" s="71"/>
      <c r="T6" s="71"/>
      <c r="U6" s="71"/>
      <c r="V6" s="71"/>
      <c r="W6" s="71"/>
      <c r="X6" s="71"/>
      <c r="Y6" s="71"/>
      <c r="Z6" s="77"/>
      <c r="AA6" s="78">
        <f>SUBTOTAL(109,Km_NoAtendidos[KM MES NO ATENDIDOS - AREA PUBLICA])</f>
        <v>0</v>
      </c>
      <c r="AB6" s="79">
        <f>SUBTOTAL(109,Km_NoAtendidos[KM MES NO ATENDIDOS - VIAS])</f>
        <v>0</v>
      </c>
      <c r="AC6" s="80">
        <f>SUBTOTAL(109,Km_NoAtendidos[KM MES NO ATENDIDOS - TOTAL])</f>
        <v>0</v>
      </c>
      <c r="AD6" s="81"/>
    </row>
    <row r="8" spans="1:31" x14ac:dyDescent="0.35">
      <c r="AE8" s="82"/>
    </row>
  </sheetData>
  <mergeCells count="1">
    <mergeCell ref="L1:M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B7C3DB-721A-4E4B-96E3-DFB9BA09E545}">
          <x14:formula1>
            <xm:f>'Consolidado_Microrrutas'!$B$22:$B$361</xm:f>
          </x14:formula1>
          <xm:sqref>B3:B5</xm:sqref>
        </x14:dataValidation>
        <x14:dataValidation type="list" allowBlank="1" showInputMessage="1" showErrorMessage="1" xr:uid="{AAC2896F-CE0F-433C-AEB4-B0ECCC785B7B}">
          <x14:formula1>
            <xm:f>Instructivod!$A$2:$A$11</xm:f>
          </x14:formula1>
          <xm:sqref>I3:I5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7583-4A0D-457E-A1BD-6B1BF42A7E65}">
  <dimension ref="A1:C44"/>
  <sheetViews>
    <sheetView showGridLines="0" zoomScale="85" zoomScaleNormal="85" workbookViewId="0">
      <selection activeCell="B11" sqref="B11"/>
    </sheetView>
  </sheetViews>
  <sheetFormatPr baseColWidth="10" defaultRowHeight="14.5" x14ac:dyDescent="0.35"/>
  <cols>
    <col min="1" max="2" width="55.26953125" style="8" customWidth="1"/>
    <col min="3" max="3" width="98.54296875" style="8" customWidth="1"/>
    <col min="4" max="4" width="55.26953125" style="8" customWidth="1"/>
    <col min="5" max="16384" width="10.90625" style="8"/>
  </cols>
  <sheetData>
    <row r="1" spans="1:3" ht="15" thickTop="1" x14ac:dyDescent="0.35">
      <c r="A1" s="83" t="s">
        <v>139</v>
      </c>
      <c r="B1" s="83" t="s">
        <v>140</v>
      </c>
      <c r="C1" s="84" t="s">
        <v>141</v>
      </c>
    </row>
    <row r="2" spans="1:3" ht="15" thickBot="1" x14ac:dyDescent="0.4">
      <c r="A2" s="119" t="s">
        <v>142</v>
      </c>
      <c r="B2" s="85" t="s">
        <v>31</v>
      </c>
      <c r="C2" s="121" t="s">
        <v>143</v>
      </c>
    </row>
    <row r="3" spans="1:3" ht="15" thickBot="1" x14ac:dyDescent="0.4">
      <c r="A3" s="120"/>
      <c r="B3" s="87" t="s">
        <v>32</v>
      </c>
      <c r="C3" s="122"/>
    </row>
    <row r="4" spans="1:3" ht="15" thickBot="1" x14ac:dyDescent="0.4">
      <c r="A4" s="120"/>
      <c r="B4" s="87" t="s">
        <v>144</v>
      </c>
      <c r="C4" s="122"/>
    </row>
    <row r="5" spans="1:3" ht="15" thickBot="1" x14ac:dyDescent="0.4">
      <c r="A5" s="120"/>
      <c r="B5" s="87" t="s">
        <v>0</v>
      </c>
      <c r="C5" s="122"/>
    </row>
    <row r="6" spans="1:3" ht="15" thickBot="1" x14ac:dyDescent="0.4">
      <c r="A6" s="120"/>
      <c r="B6" s="87" t="s">
        <v>1</v>
      </c>
      <c r="C6" s="122"/>
    </row>
    <row r="7" spans="1:3" ht="15" thickBot="1" x14ac:dyDescent="0.4">
      <c r="A7" s="120"/>
      <c r="B7" s="87" t="s">
        <v>2</v>
      </c>
      <c r="C7" s="122"/>
    </row>
    <row r="8" spans="1:3" ht="15" thickBot="1" x14ac:dyDescent="0.4">
      <c r="A8" s="120"/>
      <c r="B8" s="87" t="s">
        <v>145</v>
      </c>
      <c r="C8" s="122"/>
    </row>
    <row r="9" spans="1:3" ht="15" thickBot="1" x14ac:dyDescent="0.4">
      <c r="A9" s="120"/>
      <c r="B9" s="87" t="s">
        <v>146</v>
      </c>
      <c r="C9" s="122"/>
    </row>
    <row r="10" spans="1:3" ht="15" thickBot="1" x14ac:dyDescent="0.4">
      <c r="A10" s="120"/>
      <c r="B10" s="87" t="s">
        <v>3</v>
      </c>
      <c r="C10" s="122"/>
    </row>
    <row r="11" spans="1:3" ht="15" thickBot="1" x14ac:dyDescent="0.4">
      <c r="A11" s="120"/>
      <c r="B11" s="87" t="s">
        <v>34</v>
      </c>
      <c r="C11" s="122"/>
    </row>
    <row r="12" spans="1:3" ht="15" thickBot="1" x14ac:dyDescent="0.4">
      <c r="A12" s="120"/>
      <c r="B12" s="87" t="s">
        <v>147</v>
      </c>
      <c r="C12" s="122"/>
    </row>
    <row r="13" spans="1:3" ht="15" thickBot="1" x14ac:dyDescent="0.4">
      <c r="A13" s="120"/>
      <c r="B13" s="87" t="s">
        <v>148</v>
      </c>
      <c r="C13" s="122"/>
    </row>
    <row r="14" spans="1:3" ht="15" thickBot="1" x14ac:dyDescent="0.4">
      <c r="A14" s="120"/>
      <c r="B14" s="87" t="s">
        <v>149</v>
      </c>
      <c r="C14" s="122"/>
    </row>
    <row r="15" spans="1:3" ht="15" thickBot="1" x14ac:dyDescent="0.4">
      <c r="A15" s="120"/>
      <c r="B15" s="87" t="s">
        <v>150</v>
      </c>
      <c r="C15" s="122"/>
    </row>
    <row r="16" spans="1:3" ht="15" thickBot="1" x14ac:dyDescent="0.4">
      <c r="A16" s="120"/>
      <c r="B16" s="87" t="s">
        <v>151</v>
      </c>
      <c r="C16" s="122"/>
    </row>
    <row r="17" spans="1:3" ht="15" thickBot="1" x14ac:dyDescent="0.4">
      <c r="A17" s="120"/>
      <c r="B17" s="87" t="s">
        <v>152</v>
      </c>
      <c r="C17" s="122"/>
    </row>
    <row r="18" spans="1:3" ht="15" thickBot="1" x14ac:dyDescent="0.4">
      <c r="A18" s="120"/>
      <c r="B18" s="87" t="s">
        <v>153</v>
      </c>
      <c r="C18" s="122"/>
    </row>
    <row r="19" spans="1:3" ht="15" thickBot="1" x14ac:dyDescent="0.4">
      <c r="A19" s="120"/>
      <c r="B19" s="87" t="s">
        <v>154</v>
      </c>
      <c r="C19" s="122"/>
    </row>
    <row r="20" spans="1:3" ht="15" thickBot="1" x14ac:dyDescent="0.4">
      <c r="A20" s="120"/>
      <c r="B20" s="87" t="s">
        <v>155</v>
      </c>
      <c r="C20" s="122"/>
    </row>
    <row r="21" spans="1:3" ht="15" thickBot="1" x14ac:dyDescent="0.4">
      <c r="A21" s="120"/>
      <c r="B21" s="87" t="s">
        <v>156</v>
      </c>
      <c r="C21" s="123"/>
    </row>
    <row r="22" spans="1:3" x14ac:dyDescent="0.35">
      <c r="A22" s="120"/>
      <c r="B22" s="89" t="s">
        <v>157</v>
      </c>
      <c r="C22" s="90" t="s">
        <v>158</v>
      </c>
    </row>
    <row r="23" spans="1:3" x14ac:dyDescent="0.35">
      <c r="A23" s="124" t="s">
        <v>77</v>
      </c>
      <c r="B23" s="91" t="s">
        <v>159</v>
      </c>
      <c r="C23" s="121" t="s">
        <v>160</v>
      </c>
    </row>
    <row r="24" spans="1:3" x14ac:dyDescent="0.35">
      <c r="A24" s="125"/>
      <c r="B24" s="92" t="s">
        <v>161</v>
      </c>
      <c r="C24" s="122"/>
    </row>
    <row r="25" spans="1:3" x14ac:dyDescent="0.35">
      <c r="A25" s="125"/>
      <c r="B25" s="92" t="s">
        <v>162</v>
      </c>
      <c r="C25" s="122"/>
    </row>
    <row r="26" spans="1:3" x14ac:dyDescent="0.35">
      <c r="A26" s="125"/>
      <c r="B26" s="92" t="s">
        <v>163</v>
      </c>
      <c r="C26" s="122"/>
    </row>
    <row r="27" spans="1:3" x14ac:dyDescent="0.35">
      <c r="A27" s="125"/>
      <c r="B27" s="92" t="s">
        <v>164</v>
      </c>
      <c r="C27" s="122"/>
    </row>
    <row r="28" spans="1:3" x14ac:dyDescent="0.35">
      <c r="A28" s="125"/>
      <c r="B28" s="92" t="s">
        <v>165</v>
      </c>
      <c r="C28" s="122"/>
    </row>
    <row r="29" spans="1:3" x14ac:dyDescent="0.35">
      <c r="A29" s="125"/>
      <c r="B29" s="92" t="s">
        <v>166</v>
      </c>
      <c r="C29" s="122"/>
    </row>
    <row r="30" spans="1:3" x14ac:dyDescent="0.35">
      <c r="A30" s="125"/>
      <c r="B30" s="92" t="s">
        <v>167</v>
      </c>
      <c r="C30" s="122"/>
    </row>
    <row r="31" spans="1:3" x14ac:dyDescent="0.35">
      <c r="A31" s="125"/>
      <c r="B31" s="92" t="s">
        <v>168</v>
      </c>
      <c r="C31" s="122"/>
    </row>
    <row r="32" spans="1:3" x14ac:dyDescent="0.35">
      <c r="A32" s="125"/>
      <c r="B32" s="92" t="s">
        <v>169</v>
      </c>
      <c r="C32" s="88" t="s">
        <v>170</v>
      </c>
    </row>
    <row r="33" spans="1:3" x14ac:dyDescent="0.35">
      <c r="A33" s="124" t="s">
        <v>171</v>
      </c>
      <c r="B33" s="91" t="s">
        <v>94</v>
      </c>
      <c r="C33" s="86" t="s">
        <v>172</v>
      </c>
    </row>
    <row r="34" spans="1:3" x14ac:dyDescent="0.35">
      <c r="A34" s="125"/>
      <c r="B34" s="92" t="s">
        <v>173</v>
      </c>
      <c r="C34" s="88" t="s">
        <v>174</v>
      </c>
    </row>
    <row r="35" spans="1:3" x14ac:dyDescent="0.35">
      <c r="A35" s="125"/>
      <c r="B35" s="92" t="s">
        <v>175</v>
      </c>
      <c r="C35" s="88" t="s">
        <v>176</v>
      </c>
    </row>
    <row r="36" spans="1:3" x14ac:dyDescent="0.35">
      <c r="A36" s="125"/>
      <c r="B36" s="92" t="s">
        <v>177</v>
      </c>
      <c r="C36" s="88" t="s">
        <v>178</v>
      </c>
    </row>
    <row r="37" spans="1:3" x14ac:dyDescent="0.35">
      <c r="A37" s="125"/>
      <c r="B37" s="92" t="s">
        <v>179</v>
      </c>
      <c r="C37" s="88" t="s">
        <v>180</v>
      </c>
    </row>
    <row r="38" spans="1:3" x14ac:dyDescent="0.35">
      <c r="A38" s="125"/>
      <c r="B38" s="92" t="s">
        <v>181</v>
      </c>
      <c r="C38" s="88" t="s">
        <v>182</v>
      </c>
    </row>
    <row r="39" spans="1:3" ht="29" x14ac:dyDescent="0.35">
      <c r="A39" s="125"/>
      <c r="B39" s="92" t="s">
        <v>183</v>
      </c>
      <c r="C39" s="88" t="s">
        <v>184</v>
      </c>
    </row>
    <row r="40" spans="1:3" x14ac:dyDescent="0.35">
      <c r="A40" s="125"/>
      <c r="B40" s="92" t="s">
        <v>185</v>
      </c>
      <c r="C40" s="88" t="s">
        <v>186</v>
      </c>
    </row>
    <row r="41" spans="1:3" x14ac:dyDescent="0.35">
      <c r="A41" s="125"/>
      <c r="B41" s="92" t="s">
        <v>187</v>
      </c>
      <c r="C41" s="88" t="s">
        <v>188</v>
      </c>
    </row>
    <row r="42" spans="1:3" x14ac:dyDescent="0.35">
      <c r="A42" s="125"/>
      <c r="B42" s="92" t="s">
        <v>189</v>
      </c>
      <c r="C42" s="88" t="s">
        <v>190</v>
      </c>
    </row>
    <row r="43" spans="1:3" ht="15" thickBot="1" x14ac:dyDescent="0.4">
      <c r="A43" s="126"/>
      <c r="B43" s="93" t="s">
        <v>191</v>
      </c>
      <c r="C43" s="94" t="s">
        <v>192</v>
      </c>
    </row>
    <row r="44" spans="1:3" ht="15" thickTop="1" x14ac:dyDescent="0.35"/>
  </sheetData>
  <mergeCells count="5">
    <mergeCell ref="A2:A22"/>
    <mergeCell ref="C2:C21"/>
    <mergeCell ref="A23:A32"/>
    <mergeCell ref="C23:C31"/>
    <mergeCell ref="A33:A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7BBA-E0DB-49BC-A9FA-B915D719C8A5}">
  <dimension ref="A1:A11"/>
  <sheetViews>
    <sheetView workbookViewId="0">
      <selection activeCell="A2" sqref="A2"/>
    </sheetView>
  </sheetViews>
  <sheetFormatPr baseColWidth="10" defaultRowHeight="14.5" x14ac:dyDescent="0.35"/>
  <cols>
    <col min="1" max="1" width="22" bestFit="1" customWidth="1"/>
  </cols>
  <sheetData>
    <row r="1" spans="1:1" x14ac:dyDescent="0.35">
      <c r="A1" t="s">
        <v>126</v>
      </c>
    </row>
    <row r="2" spans="1:1" x14ac:dyDescent="0.35">
      <c r="A2" t="s">
        <v>121</v>
      </c>
    </row>
    <row r="3" spans="1:1" x14ac:dyDescent="0.35">
      <c r="A3" t="s">
        <v>124</v>
      </c>
    </row>
    <row r="4" spans="1:1" x14ac:dyDescent="0.35">
      <c r="A4" t="s">
        <v>119</v>
      </c>
    </row>
    <row r="5" spans="1:1" x14ac:dyDescent="0.35">
      <c r="A5" t="s">
        <v>117</v>
      </c>
    </row>
    <row r="6" spans="1:1" x14ac:dyDescent="0.35">
      <c r="A6" t="s">
        <v>125</v>
      </c>
    </row>
    <row r="7" spans="1:1" x14ac:dyDescent="0.35">
      <c r="A7" t="s">
        <v>118</v>
      </c>
    </row>
    <row r="8" spans="1:1" x14ac:dyDescent="0.35">
      <c r="A8" t="s">
        <v>122</v>
      </c>
    </row>
    <row r="9" spans="1:1" x14ac:dyDescent="0.35">
      <c r="A9" t="s">
        <v>120</v>
      </c>
    </row>
    <row r="10" spans="1:1" x14ac:dyDescent="0.35">
      <c r="A10" t="s">
        <v>92</v>
      </c>
    </row>
    <row r="11" spans="1:1" x14ac:dyDescent="0.35">
      <c r="A11" t="s">
        <v>123</v>
      </c>
    </row>
  </sheetData>
  <sortState xmlns:xlrd2="http://schemas.microsoft.com/office/spreadsheetml/2017/richdata2" ref="A2:A11">
    <sortCondition ref="A2:A11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3 e 3 f 1 b - 6 3 9 a - 4 a f 7 - 8 b 3 1 - 5 d 3 7 8 c e 2 3 5 b 4 "   x m l n s = " h t t p : / / s c h e m a s . m i c r o s o f t . c o m / D a t a M a s h u p " > A A A A A J o J A A B Q S w M E F A A C A A g A I k N K W i 1 U k / 2 l A A A A 9 w A A A B I A H A B D b 2 5 m a W c v U G F j a 2 F n Z S 5 4 b W w g o h g A K K A U A A A A A A A A A A A A A A A A A A A A A A A A A A A A h Y 8 x D o I w G I W v Q r r T F h g E 8 l M G V o k m J s a 1 K R U a o R h a L H d z 8 E h e Q Y y i b o 7 v e 9 / w 3 v 1 6 g 3 z q W u 8 i B 6 N 6 n a E A U + R J L f p K 6 T p D o z 3 6 M c o Z b L k 4 8 V p 6 s 6 x N O p k q Q 4 2 1 5 5 Q Q 5 x x 2 E e 6 H m o S U B u R Q r n e i k R 1 H H 1 n 9 l 3 2 l j e V a S M R g / x r D Q h x E C Q 7 i V Y I p k I V C q f T X C O f B z / Y H Q j G 2 d h w k k 8 Y v N k C W C O R 9 g j 0 A U E s D B B Q A A g A I A C J D S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Q 0 p a z x A B o p M G A A B q I g A A E w A c A E Z v c m 1 1 b G F z L 1 N l Y 3 R p b 2 4 x L m 0 g o h g A K K A U A A A A A A A A A A A A A A A A A A A A A A A A A A A A 7 V n d b t s 2 F L 4 P k H c g V G B w M M 1 d h m E 3 X Q c o t t t 6 d W x P d j K g r m H Q E p N o l U S N k r K 0 h p 9 q d 7 v t i + 2 Q + q M k S n L W Z g v Q J U g i k 0 f n f O e H H w + Z k F i R Q 3 2 0 S P 6 e P j s + O j 4 K b z A j N n I 3 t w 4 O N 5 5 j M c p Y H O H N G W b M s e k 5 9 m P s o u f I J d H x E Y K v G X O u i Q 8 j o z u L u P 1 f K X u 3 p f R d 7 4 X j k v 6 A + h H x o 7 D 3 R B t g F p A I I x M 7 H z T 0 F d L e D n F E w 8 3 i 1 f z t O 2 + z T f R v P G G g f + e G 2 o m O / N h 1 d R S x m J z o i b k O Z K c A J E G 0 W 0 2 x R 5 5 r H S 9 o 6 / 0 K g O B 1 q v + J N v I t v C U f s E 1 D F D D q 0 V s Q D j V Q v M R b 8 G n O x y L y i m C b s L D X B U h H q / Q N w 3 U X F n Y x C 5 9 z j 9 Y n u c l L 7 F K G G C F e 4 G J u u b B m E h i y C E j E p N c I T t f 6 8 A P f q T j L 3 l u S u 0 j f a V K A O V p N R 9 r i B g d k M y H + d X S j 7 Q s s S y e g y M L e 1 i n h W D L s h 1 e U e Q P q x p 6 / f B 8 Q n t U 6 c n 2 n M h e B P G T T 2 x K 2 1 9 G u b L 0 + f c W I F R P f c v B 3 m 1 O Y H / v R D 9 / 3 u d G 9 B H U W M R w i S w C C h 9 9 j J 8 I 2 l l K 1 I C 4 U d 4 K Y o y 3 7 B n E R W e P R q C K W r E A h g / I r x w V r C u 0 m / Y O r b s K i I 4 K t G 9 R b C V N r 9 O N P o q h P q v r x N Y u D s v 6 X j M Z B r w 6 A B y g B z m O 1 0 1 6 f o z P D N M f D G f o G X Y 6 N R W Z 0 4 o R R f x F 7 v V X F P S i 9 L O S u y 2 1 l s d + f H B 8 5 f h M y m S G C D f y B u g / i r e t Y 8 P B Y C K I d W J 0 f 2 u U / m R 4 6 4 D w 2 d h B g a / S Q f z Z g + g H J I r N + T 7 a Q s L V S y Q M S C Q 4 i G M I J B C W t J L 5 J R g e Z O U Y o s 4 l f t m i K Q V a Y b C Q Y i c X K K N q M H 0 Z q S o j d j M b L i i J Y 8 x 5 + / / G v 0 I p d 2 U K l O E I V w + 0 q E e U a + x d B Q F i a 4 A g G 9 s 3 + n D Y 4 p E S W O i S T S O 4 6 s h 0 f e w 4 U K 5 a W u H N L o z p s v l E J y h 3 C L 8 e 3 l C K r w i / O w l 0 p 0 3 M S b + G D 0 0 Z C U H i h C 8 r 8 t s Y F 4 h U o p r l h / n I x 4 m D m E + O N w R 9 G i 8 F o a p j j G R q O 5 j N z O b 6 c C U o Y g a w x n J n 8 g z E d j q b i r Y v R d C n e f z O b G u h y Z A 7 F p 8 F 4 M J m Z F 0 u h c T 4 y l j A 7 U a 4 H C 5 p S n 3 p b R h T U Y k I V e q Q o H U U w e P U U X p R 2 x 3 R Y E E P u X l l C j A q B B r d L 4 i q Z h J P k 4 J R e K W a E Y B 6 4 k l A y m u D M A 1 o G m g w L k X K k S 2 L S l B A t p a E k W c w k Z r M U 1 Q z n u Z O S N 4 e 9 j v r Y F T X G W w Z y X V o y h m 0 n O e t 1 J L o W C H N k L M D Z s 8 l 4 U H Q 2 q y f K v K 6 / r k 2 I d N b H V X m r S x W p q s 8 l G V J Y T P J S n 5 A y U Z 8 s g q / Q m A V 8 3 b D x n n b u v A 3 p 0 a v d Y y 3 a 8 m 5 a o 9 u W n r W C r 7 V l z d d q p W l t y H F T 7 8 p t K H L f q T a p k I O 1 q l m h 3 Y a y 2 g 6 2 K F N J u x 2 p X g / W n v F P u + a 0 2 g + P f U Z a H c F P F 8 v B e k t M 1 6 5 b X m 8 H 6 0 / W Y c q P 7 f q l J X t 4 W A p S 7 Q i M t O Y P T a S S K Z s z W h b / L E f C R 3 h f 1 A x K d R R 8 s F u i F h i P 7 Q i Y X R C p T o X S W E Q j i M t / d V J s u F Y 6 4 C y p c O F f O W 6 K S W L d Y M B + n b 1 o 4 + g z H 0 Q n s 4 E x G Q + N I U / F M L k M 0 p Y X 5 l T 0 r q 9 m J t + G k u 7 d v B w P k u c y 6 O I 8 6 e H 0 g a 9 3 + k C H 1 8 x G b r U N d Q I E H k p + N v l S 5 i 4 l Z p n A g H 1 C 6 j o 2 h H J z n i / X U M l e i a N T E k b E / p k 6 f s s K L z U / H d f F J d n O u 2 s d c d O v H d / u T 8 h V N I s j w o o c L Q g i d w H 2 b e f j n 1 1 2 i 9 y N x C v i O e 3 Y E 5 8 P g q O 6 j K z v V M m w X E x + G L u R q B C o 5 E o x S T G + p 0 + l Y L Z f x J X j 3 n E n e I + w d 2 h q i X p D W A 5 B 1 9 R f q 9 v j Q 9 r b 5 o Z U 3 U w 2 N I M t v V x L G 9 b Y Q r U 2 N I r m 6 8 u M w 6 f e s N y n n v k u n R P 6 u T E w 0 9 u Q n N v P x / l Y T u U v z Y t 5 O l b Z i F 6 Y o w H E b D B O 7 y R K p H 9 + M Q X O n w P r 7 / / 5 x t R + F 7 F L f c i B d + x O i S c l b J X d S f K o 4 W 7 q C y v P 6 n R 1 b z i 8 8 1 V f V n f c d v 6 f g c 4 M 3 O d q T 9 G 3 V 7 Q v Z 8 v i + N t 1 J q 1 d h Q l s 6 + o 9 l G K h L y i L 2 u + 9 s g U 9 4 4 T Q N 0 K L A M P 5 1 8 r z r r p d r J 5 R p T b x 6 d O x F w A E z J C L E Z x z w T p n G P j A + 5 R E y I Q n g 1 k 3 z i 3 N j 8 O D m D E 4 A O e n Y g C T n U 7 n x v L V J p U X B u F M m p 6 X 1 7 t v 9 3 p m e X Q H z T Z h m S 1 E X M e D 5 s G 3 K T x m H G c T P n 9 D f 0 u x p J 5 w v Y g H k f + / 5 Y z A w Y w M x f v Q 4 f Q k v K s q m D X k e a V J o Z M U P v s b U E s B A i 0 A F A A C A A g A I k N K W i 1 U k / 2 l A A A A 9 w A A A B I A A A A A A A A A A A A A A A A A A A A A A E N v b m Z p Z y 9 Q Y W N r Y W d l L n h t b F B L A Q I t A B Q A A g A I A C J D S l o P y u m r p A A A A O k A A A A T A A A A A A A A A A A A A A A A A P E A A A B b Q 2 9 u d G V u d F 9 U e X B l c 1 0 u e G 1 s U E s B A i 0 A F A A C A A g A I k N K W s 8 Q A a K T B g A A a i I A A B M A A A A A A A A A A A A A A A A A 4 g E A A E Z v c m 1 1 b G F z L 1 N l Y 3 R p b 2 4 x L m 1 Q S w U G A A A A A A M A A w D C A A A A w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E g A A A A A A A C 6 S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R Q U F B Q U F B Q U F C e U J T V n Q 0 T H J l U T U z Z X p s U n l Y Y W V k Q k Z C a G R H Z 0 F B Q U F B Q U F B P S I g L z 4 8 L 1 N 0 Y W J s Z U V u d H J p Z X M + P C 9 J d G V t P j x J d G V t P j x J d G V t T G 9 j Y X R p b 2 4 + P E l 0 Z W 1 U e X B l P k Z v c m 1 1 b G E 8 L 0 l 0 Z W 1 U e X B l P j x J d G V t U G F 0 a D 5 T Z W N 0 a W 9 u M S 9 s X 3 Z p Y X N f b W l j c m 9 y c n V 0 Y V 9 C Y X J y a W R v T W F u d W F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M w N 2 R l N D A t Z W I 5 Y i 0 0 M T B m L T g 3 Y T I t M T Q 5 O T N m Z D E z N W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2 a W d h d G l v b l N 0 Z X B O Y W 1 l I i B W Y W x 1 Z T 0 i c 0 5 h d m V n Y W N p w 7 N u I i A v P j x F b n R y e S B U e X B l P S J G a W x s R X J y b 3 J D b 2 R l I i B W Y W x 1 Z T 0 i c 1 V u a 2 5 v d 2 4 i I C 8 + P E V u d H J 5 I F R 5 c G U 9 I k Z p b G x M Y X N 0 V X B k Y X R l Z C I g V m F s d W U 9 I m Q y M D I 1 L T A y L T E w V D E z O j I 0 O j U 4 L j U z M T A y N j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x f d m l h c 1 9 t a W N y b 3 J y d X R h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s X 3 Z p Y X N f b W l j c m 9 y c n V 0 Y V 9 C Y X J y a W R v T W F u d W F s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Z j Q 2 N T Z i L T Q w N W Q t N G M 2 Y i 0 5 N T d h L W N i M T M z Y j g 1 M z R m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T G F z d F V w Z G F 0 Z W Q i I F Z h b H V l P S J k M j A y N S 0 w M i 0 x M F Q x M z o y N D o 1 O C 4 1 N D E w M D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3 B f Y X J l Y X N f c H V i b G l j Y X N f Q m F y c m l k b 0 1 h b n V h b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O D V k N z J h N y 1 l Z m E 4 L T R m Z T I t Y W V m Z S 1 j M W N m M z Q 1 Z T Z j Y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T B U M T M 6 M j Q 6 N T g u N T Q 1 O T g 3 O V o i I C 8 + P E V u d H J 5 I F R 5 c G U 9 I l J l Y 2 9 2 Z X J 5 V G F y Z 2 V 0 U 2 h l Z X Q i I F Z h b H V l P S J z S G 9 q Y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2 x 1 b W 5 U e X B l c y I g V m F s d W U 9 I n N C Z 1 l H Q m d Z R 0 J n W U Q i I C 8 + P E V u d H J 5 I F R 5 c G U 9 I k Z p b G x D b 2 x 1 b W 5 O Y W 1 l c y I g V m F s d W U 9 I n N b J n F 1 b 3 Q 7 b W F j c m 8 m c X V v d D s s J n F 1 b 3 Q 7 b W l j c m 8 m c X V v d D s s J n F 1 b 3 Q 7 R E l B U y Z x d W 9 0 O y w m c X V v d D t U V V J O T y Z x d W 9 0 O y w m c X V v d D t I T 1 J B U k l P J n F 1 b 3 Q 7 L C Z x d W 9 0 O 2 d y d X B v J n F 1 b 3 Q 7 L C Z x d W 9 0 O 0 x P Q 0 F M S U R B R C Z x d W 9 0 O y w m c X V v d D t T R V J W S U N J T y Z x d W 9 0 O y w m c X V v d D t m c m V j d W V u Y 2 l h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f b W l j c m 9 y c n V 0 Y V 9 C Y X J y a W R v T W F u d W F s L 0 F 1 d G 9 S Z W 1 v d m V k Q 2 9 s d W 1 u c z E u e 2 1 h Y 3 J v L D B 9 J n F 1 b 3 Q 7 L C Z x d W 9 0 O 1 N l Y 3 R p b 2 4 x L 3 B f b W l j c m 9 y c n V 0 Y V 9 C Y X J y a W R v T W F u d W F s L 0 F 1 d G 9 S Z W 1 v d m V k Q 2 9 s d W 1 u c z E u e 2 1 p Y 3 J v L D F 9 J n F 1 b 3 Q 7 L C Z x d W 9 0 O 1 N l Y 3 R p b 2 4 x L 3 B f b W l j c m 9 y c n V 0 Y V 9 C Y X J y a W R v T W F u d W F s L 0 F 1 d G 9 S Z W 1 v d m V k Q 2 9 s d W 1 u c z E u e 0 R J Q V M s M n 0 m c X V v d D s s J n F 1 b 3 Q 7 U 2 V j d G l v b j E v c F 9 t a W N y b 3 J y d X R h X 0 J h c n J p Z G 9 N Y W 5 1 Y W w v Q X V 0 b 1 J l b W 9 2 Z W R D b 2 x 1 b W 5 z M S 5 7 V F V S T k 8 s M 3 0 m c X V v d D s s J n F 1 b 3 Q 7 U 2 V j d G l v b j E v c F 9 t a W N y b 3 J y d X R h X 0 J h c n J p Z G 9 N Y W 5 1 Y W w v Q X V 0 b 1 J l b W 9 2 Z W R D b 2 x 1 b W 5 z M S 5 7 S E 9 S Q V J J T y w 0 f S Z x d W 9 0 O y w m c X V v d D t T Z W N 0 a W 9 u M S 9 w X 2 1 p Y 3 J v c n J 1 d G F f Q m F y c m l k b 0 1 h b n V h b C 9 B d X R v U m V t b 3 Z l Z E N v b H V t b n M x L n t n c n V w b y w 1 f S Z x d W 9 0 O y w m c X V v d D t T Z W N 0 a W 9 u M S 9 w X 2 1 p Y 3 J v c n J 1 d G F f Q m F y c m l k b 0 1 h b n V h b C 9 B d X R v U m V t b 3 Z l Z E N v b H V t b n M x L n t M T 0 N B T E l E Q U Q s N n 0 m c X V v d D s s J n F 1 b 3 Q 7 U 2 V j d G l v b j E v c F 9 t a W N y b 3 J y d X R h X 0 J h c n J p Z G 9 N Y W 5 1 Y W w v Q X V 0 b 1 J l b W 9 2 Z W R D b 2 x 1 b W 5 z M S 5 7 U 0 V S V k l D S U 8 s N 3 0 m c X V v d D s s J n F 1 b 3 Q 7 U 2 V j d G l v b j E v c F 9 t a W N y b 3 J y d X R h X 0 J h c n J p Z G 9 N Y W 5 1 Y W w v Q X V 0 b 1 J l b W 9 2 Z W R D b 2 x 1 b W 5 z M S 5 7 Z n J l Y 3 V l b m N p Y T I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c F 9 t a W N y b 3 J y d X R h X 0 J h c n J p Z G 9 N Y W 5 1 Y W w v Q X V 0 b 1 J l b W 9 2 Z W R D b 2 x 1 b W 5 z M S 5 7 b W F j c m 8 s M H 0 m c X V v d D s s J n F 1 b 3 Q 7 U 2 V j d G l v b j E v c F 9 t a W N y b 3 J y d X R h X 0 J h c n J p Z G 9 N Y W 5 1 Y W w v Q X V 0 b 1 J l b W 9 2 Z W R D b 2 x 1 b W 5 z M S 5 7 b W l j c m 8 s M X 0 m c X V v d D s s J n F 1 b 3 Q 7 U 2 V j d G l v b j E v c F 9 t a W N y b 3 J y d X R h X 0 J h c n J p Z G 9 N Y W 5 1 Y W w v Q X V 0 b 1 J l b W 9 2 Z W R D b 2 x 1 b W 5 z M S 5 7 R E l B U y w y f S Z x d W 9 0 O y w m c X V v d D t T Z W N 0 a W 9 u M S 9 w X 2 1 p Y 3 J v c n J 1 d G F f Q m F y c m l k b 0 1 h b n V h b C 9 B d X R v U m V t b 3 Z l Z E N v b H V t b n M x L n t U V V J O T y w z f S Z x d W 9 0 O y w m c X V v d D t T Z W N 0 a W 9 u M S 9 w X 2 1 p Y 3 J v c n J 1 d G F f Q m F y c m l k b 0 1 h b n V h b C 9 B d X R v U m V t b 3 Z l Z E N v b H V t b n M x L n t I T 1 J B U k l P L D R 9 J n F 1 b 3 Q 7 L C Z x d W 9 0 O 1 N l Y 3 R p b 2 4 x L 3 B f b W l j c m 9 y c n V 0 Y V 9 C Y X J y a W R v T W F u d W F s L 0 F 1 d G 9 S Z W 1 v d m V k Q 2 9 s d W 1 u c z E u e 2 d y d X B v L D V 9 J n F 1 b 3 Q 7 L C Z x d W 9 0 O 1 N l Y 3 R p b 2 4 x L 3 B f b W l j c m 9 y c n V 0 Y V 9 C Y X J y a W R v T W F u d W F s L 0 F 1 d G 9 S Z W 1 v d m V k Q 2 9 s d W 1 u c z E u e 0 x P Q 0 F M S U R B R C w 2 f S Z x d W 9 0 O y w m c X V v d D t T Z W N 0 a W 9 u M S 9 w X 2 1 p Y 3 J v c n J 1 d G F f Q m F y c m l k b 0 1 h b n V h b C 9 B d X R v U m V t b 3 Z l Z E N v b H V t b n M x L n t T R V J W S U N J T y w 3 f S Z x d W 9 0 O y w m c X V v d D t T Z W N 0 a W 9 u M S 9 w X 2 1 p Y 3 J v c n J 1 d G F f Q m F y c m l k b 0 1 h b n V h b C 9 B d X R v U m V t b 3 Z l Z E N v b H V t b n M x L n t m c m V j d W V u Y 2 l h M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F 9 t a W N y b 3 J y d X R h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v c F 9 t a W N y b 3 J y d X R h X 0 J h c n J p Z G 9 N Y W 5 1 Y W w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Y j F j M j A 1 Y i 0 x Z m F h L T Q 2 N j g t O D c z N i 0 2 Y T g y M 2 M y M j E 3 Y T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D b 2 5 z b 2 x p Z G F k b 1 9 N a W N y b 3 J y d X R h c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1 B Q 1 J P J n F 1 b 3 Q 7 L C Z x d W 9 0 O 0 1 J Q 1 J P J n F 1 b 3 Q 7 L C Z x d W 9 0 O 0 R J Q V M m c X V v d D s s J n F 1 b 3 Q 7 V F V S T k 8 m c X V v d D s s J n F 1 b 3 Q 7 S E 9 S Q V J J T y Z x d W 9 0 O y w m c X V v d D t H U l V Q T y Z x d W 9 0 O y w m c X V v d D t N V U 5 J Q 0 l Q S U 8 m c X V v d D s s J n F 1 b 3 Q 7 U 0 V S V k l D S U 8 m c X V v d D s s J n F 1 b 3 Q 7 R l J F Q 1 V F T k N J Q S Z x d W 9 0 O y w m c X V v d D t L T S B C Q V J S S U R P I C 0 g U E F S U V V F J n F 1 b 3 Q 7 L C Z x d W 9 0 O 0 t N I E J B U l J J R E 8 g L S B Q T E F a Q S Z x d W 9 0 O y w m c X V v d D t L T S B C Q V J S S U R P I C 0 g R V N D R U 5 B U k l P I E R F U E 9 S V E l W T y Z x d W 9 0 O y w m c X V v d D t L T S B C Q V J S S U R P I C 0 g U 0 V Q Q V J B R E 9 S J n F 1 b 3 Q 7 L C Z x d W 9 0 O 0 t N I E J B U l J J R E 8 g L S B B T k R F T i Z x d W 9 0 O y w m c X V v d D t L T S B C Q V J S S U R P I C 0 g U F V F T l R F J n F 1 b 3 Q 7 L C Z x d W 9 0 O 0 t N I E J B U l J J R E 8 g L S B a T 0 5 B I F Z F U k R F J n F 1 b 3 Q 7 L C Z x d W 9 0 O 0 t N I E J B U l J J R E 8 g L S B D S U N M T 1 J S V V R B J n F 1 b 3 Q 7 L C Z x d W 9 0 O 0 t N I E J B U l J J R E 8 g L S B Q R U F U T 0 5 B T C Z x d W 9 0 O y w m c X V v d D t L T S B C Q V J S S U R P I C 0 g Q V J F Q V M g U F V C T E l D Q V M m c X V v d D s s J n F 1 b 3 Q 7 S 0 0 g Q k F S U k l E T y A t I F Z J Q V M m c X V v d D s s J n F 1 b 3 Q 7 S 0 0 g Q k F S U k l E T y A t I F R P V E F M J n F 1 b 3 Q 7 X S I g L z 4 8 R W 5 0 c n k g V H l w Z T 0 i R m l s b E N v b H V t b l R 5 c G V z I i B W Y W x 1 Z T 0 i c 0 J n W U d C Z 1 l H Q m d Z R E J R V U Z C U V V G Q l F V R k J R V U E i I C 8 + P E V u d H J 5 I F R 5 c G U 9 I k Z p b G x M Y X N 0 V X B k Y X R l Z C I g V m F s d W U 9 I m Q y M D I 1 L T A y L T E w V D E z O j I 1 O j A 0 L j Q 3 O T k 2 M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b G l k Y W R v X 0 1 p Y 3 J v c n J 1 d G F z L 0 F 1 d G 9 S Z W 1 v d m V k Q 2 9 s d W 1 u c z E u e 0 1 B Q 1 J P L D B 9 J n F 1 b 3 Q 7 L C Z x d W 9 0 O 1 N l Y 3 R p b 2 4 x L 0 N v b n N v b G l k Y W R v X 0 1 p Y 3 J v c n J 1 d G F z L 0 F 1 d G 9 S Z W 1 v d m V k Q 2 9 s d W 1 u c z E u e 0 1 J Q 1 J P L D F 9 J n F 1 b 3 Q 7 L C Z x d W 9 0 O 1 N l Y 3 R p b 2 4 x L 0 N v b n N v b G l k Y W R v X 0 1 p Y 3 J v c n J 1 d G F z L 0 F 1 d G 9 S Z W 1 v d m V k Q 2 9 s d W 1 u c z E u e 0 R J Q V M s M n 0 m c X V v d D s s J n F 1 b 3 Q 7 U 2 V j d G l v b j E v Q 2 9 u c 2 9 s a W R h Z G 9 f T W l j c m 9 y c n V 0 Y X M v Q X V 0 b 1 J l b W 9 2 Z W R D b 2 x 1 b W 5 z M S 5 7 V F V S T k 8 s M 3 0 m c X V v d D s s J n F 1 b 3 Q 7 U 2 V j d G l v b j E v Q 2 9 u c 2 9 s a W R h Z G 9 f T W l j c m 9 y c n V 0 Y X M v Q X V 0 b 1 J l b W 9 2 Z W R D b 2 x 1 b W 5 z M S 5 7 S E 9 S Q V J J T y w 0 f S Z x d W 9 0 O y w m c X V v d D t T Z W N 0 a W 9 u M S 9 D b 2 5 z b 2 x p Z G F k b 1 9 N a W N y b 3 J y d X R h c y 9 B d X R v U m V t b 3 Z l Z E N v b H V t b n M x L n t H U l V Q T y w 1 f S Z x d W 9 0 O y w m c X V v d D t T Z W N 0 a W 9 u M S 9 D b 2 5 z b 2 x p Z G F k b 1 9 N a W N y b 3 J y d X R h c y 9 B d X R v U m V t b 3 Z l Z E N v b H V t b n M x L n t N V U 5 J Q 0 l Q S U 8 s N n 0 m c X V v d D s s J n F 1 b 3 Q 7 U 2 V j d G l v b j E v Q 2 9 u c 2 9 s a W R h Z G 9 f T W l j c m 9 y c n V 0 Y X M v Q X V 0 b 1 J l b W 9 2 Z W R D b 2 x 1 b W 5 z M S 5 7 U 0 V S V k l D S U 8 s N 3 0 m c X V v d D s s J n F 1 b 3 Q 7 U 2 V j d G l v b j E v Q 2 9 u c 2 9 s a W R h Z G 9 f T W l j c m 9 y c n V 0 Y X M v Q X V 0 b 1 J l b W 9 2 Z W R D b 2 x 1 b W 5 z M S 5 7 R l J F Q 1 V F T k N J Q S w 4 f S Z x d W 9 0 O y w m c X V v d D t T Z W N 0 a W 9 u M S 9 D b 2 5 z b 2 x p Z G F k b 1 9 N a W N y b 3 J y d X R h c y 9 B d X R v U m V t b 3 Z l Z E N v b H V t b n M x L n t L T S B C Q V J S S U R P I C 0 g U E F S U V V F L D l 9 J n F 1 b 3 Q 7 L C Z x d W 9 0 O 1 N l Y 3 R p b 2 4 x L 0 N v b n N v b G l k Y W R v X 0 1 p Y 3 J v c n J 1 d G F z L 0 F 1 d G 9 S Z W 1 v d m V k Q 2 9 s d W 1 u c z E u e 0 t N I E J B U l J J R E 8 g L S B Q T E F a Q S w x M H 0 m c X V v d D s s J n F 1 b 3 Q 7 U 2 V j d G l v b j E v Q 2 9 u c 2 9 s a W R h Z G 9 f T W l j c m 9 y c n V 0 Y X M v Q X V 0 b 1 J l b W 9 2 Z W R D b 2 x 1 b W 5 z M S 5 7 S 0 0 g Q k F S U k l E T y A t I E V T Q 0 V O Q V J J T y B E R V B P U l R J V k 8 s M T F 9 J n F 1 b 3 Q 7 L C Z x d W 9 0 O 1 N l Y 3 R p b 2 4 x L 0 N v b n N v b G l k Y W R v X 0 1 p Y 3 J v c n J 1 d G F z L 0 F 1 d G 9 S Z W 1 v d m V k Q 2 9 s d W 1 u c z E u e 0 t N I E J B U l J J R E 8 g L S B T R V B B U k F E T 1 I s M T J 9 J n F 1 b 3 Q 7 L C Z x d W 9 0 O 1 N l Y 3 R p b 2 4 x L 0 N v b n N v b G l k Y W R v X 0 1 p Y 3 J v c n J 1 d G F z L 0 F 1 d G 9 S Z W 1 v d m V k Q 2 9 s d W 1 u c z E u e 0 t N I E J B U l J J R E 8 g L S B B T k R F T i w x M 3 0 m c X V v d D s s J n F 1 b 3 Q 7 U 2 V j d G l v b j E v Q 2 9 u c 2 9 s a W R h Z G 9 f T W l j c m 9 y c n V 0 Y X M v Q X V 0 b 1 J l b W 9 2 Z W R D b 2 x 1 b W 5 z M S 5 7 S 0 0 g Q k F S U k l E T y A t I F B V R U 5 U R S w x N H 0 m c X V v d D s s J n F 1 b 3 Q 7 U 2 V j d G l v b j E v Q 2 9 u c 2 9 s a W R h Z G 9 f T W l j c m 9 y c n V 0 Y X M v Q X V 0 b 1 J l b W 9 2 Z W R D b 2 x 1 b W 5 z M S 5 7 S 0 0 g Q k F S U k l E T y A t I F p P T k E g V k V S R E U s M T V 9 J n F 1 b 3 Q 7 L C Z x d W 9 0 O 1 N l Y 3 R p b 2 4 x L 0 N v b n N v b G l k Y W R v X 0 1 p Y 3 J v c n J 1 d G F z L 0 F 1 d G 9 S Z W 1 v d m V k Q 2 9 s d W 1 u c z E u e 0 t N I E J B U l J J R E 8 g L S B D S U N M T 1 J S V V R B L D E 2 f S Z x d W 9 0 O y w m c X V v d D t T Z W N 0 a W 9 u M S 9 D b 2 5 z b 2 x p Z G F k b 1 9 N a W N y b 3 J y d X R h c y 9 B d X R v U m V t b 3 Z l Z E N v b H V t b n M x L n t L T S B C Q V J S S U R P I C 0 g U E V B V E 9 O Q U w s M T d 9 J n F 1 b 3 Q 7 L C Z x d W 9 0 O 1 N l Y 3 R p b 2 4 x L 0 N v b n N v b G l k Y W R v X 0 1 p Y 3 J v c n J 1 d G F z L 0 F 1 d G 9 S Z W 1 v d m V k Q 2 9 s d W 1 u c z E u e 0 t N I E J B U l J J R E 8 g L S B B U k V B U y B Q V U J M S U N B U y w x O H 0 m c X V v d D s s J n F 1 b 3 Q 7 U 2 V j d G l v b j E v Q 2 9 u c 2 9 s a W R h Z G 9 f T W l j c m 9 y c n V 0 Y X M v Q X V 0 b 1 J l b W 9 2 Z W R D b 2 x 1 b W 5 z M S 5 7 S 0 0 g Q k F S U k l E T y A t I F Z J Q V M s M T l 9 J n F 1 b 3 Q 7 L C Z x d W 9 0 O 1 N l Y 3 R p b 2 4 x L 0 N v b n N v b G l k Y W R v X 0 1 p Y 3 J v c n J 1 d G F z L 0 F 1 d G 9 S Z W 1 v d m V k Q 2 9 s d W 1 u c z E u e 0 t N I E J B U l J J R E 8 g L S B U T 1 R B T C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N v b n N v b G l k Y W R v X 0 1 p Y 3 J v c n J 1 d G F z L 0 F 1 d G 9 S Z W 1 v d m V k Q 2 9 s d W 1 u c z E u e 0 1 B Q 1 J P L D B 9 J n F 1 b 3 Q 7 L C Z x d W 9 0 O 1 N l Y 3 R p b 2 4 x L 0 N v b n N v b G l k Y W R v X 0 1 p Y 3 J v c n J 1 d G F z L 0 F 1 d G 9 S Z W 1 v d m V k Q 2 9 s d W 1 u c z E u e 0 1 J Q 1 J P L D F 9 J n F 1 b 3 Q 7 L C Z x d W 9 0 O 1 N l Y 3 R p b 2 4 x L 0 N v b n N v b G l k Y W R v X 0 1 p Y 3 J v c n J 1 d G F z L 0 F 1 d G 9 S Z W 1 v d m V k Q 2 9 s d W 1 u c z E u e 0 R J Q V M s M n 0 m c X V v d D s s J n F 1 b 3 Q 7 U 2 V j d G l v b j E v Q 2 9 u c 2 9 s a W R h Z G 9 f T W l j c m 9 y c n V 0 Y X M v Q X V 0 b 1 J l b W 9 2 Z W R D b 2 x 1 b W 5 z M S 5 7 V F V S T k 8 s M 3 0 m c X V v d D s s J n F 1 b 3 Q 7 U 2 V j d G l v b j E v Q 2 9 u c 2 9 s a W R h Z G 9 f T W l j c m 9 y c n V 0 Y X M v Q X V 0 b 1 J l b W 9 2 Z W R D b 2 x 1 b W 5 z M S 5 7 S E 9 S Q V J J T y w 0 f S Z x d W 9 0 O y w m c X V v d D t T Z W N 0 a W 9 u M S 9 D b 2 5 z b 2 x p Z G F k b 1 9 N a W N y b 3 J y d X R h c y 9 B d X R v U m V t b 3 Z l Z E N v b H V t b n M x L n t H U l V Q T y w 1 f S Z x d W 9 0 O y w m c X V v d D t T Z W N 0 a W 9 u M S 9 D b 2 5 z b 2 x p Z G F k b 1 9 N a W N y b 3 J y d X R h c y 9 B d X R v U m V t b 3 Z l Z E N v b H V t b n M x L n t N V U 5 J Q 0 l Q S U 8 s N n 0 m c X V v d D s s J n F 1 b 3 Q 7 U 2 V j d G l v b j E v Q 2 9 u c 2 9 s a W R h Z G 9 f T W l j c m 9 y c n V 0 Y X M v Q X V 0 b 1 J l b W 9 2 Z W R D b 2 x 1 b W 5 z M S 5 7 U 0 V S V k l D S U 8 s N 3 0 m c X V v d D s s J n F 1 b 3 Q 7 U 2 V j d G l v b j E v Q 2 9 u c 2 9 s a W R h Z G 9 f T W l j c m 9 y c n V 0 Y X M v Q X V 0 b 1 J l b W 9 2 Z W R D b 2 x 1 b W 5 z M S 5 7 R l J F Q 1 V F T k N J Q S w 4 f S Z x d W 9 0 O y w m c X V v d D t T Z W N 0 a W 9 u M S 9 D b 2 5 z b 2 x p Z G F k b 1 9 N a W N y b 3 J y d X R h c y 9 B d X R v U m V t b 3 Z l Z E N v b H V t b n M x L n t L T S B C Q V J S S U R P I C 0 g U E F S U V V F L D l 9 J n F 1 b 3 Q 7 L C Z x d W 9 0 O 1 N l Y 3 R p b 2 4 x L 0 N v b n N v b G l k Y W R v X 0 1 p Y 3 J v c n J 1 d G F z L 0 F 1 d G 9 S Z W 1 v d m V k Q 2 9 s d W 1 u c z E u e 0 t N I E J B U l J J R E 8 g L S B Q T E F a Q S w x M H 0 m c X V v d D s s J n F 1 b 3 Q 7 U 2 V j d G l v b j E v Q 2 9 u c 2 9 s a W R h Z G 9 f T W l j c m 9 y c n V 0 Y X M v Q X V 0 b 1 J l b W 9 2 Z W R D b 2 x 1 b W 5 z M S 5 7 S 0 0 g Q k F S U k l E T y A t I E V T Q 0 V O Q V J J T y B E R V B P U l R J V k 8 s M T F 9 J n F 1 b 3 Q 7 L C Z x d W 9 0 O 1 N l Y 3 R p b 2 4 x L 0 N v b n N v b G l k Y W R v X 0 1 p Y 3 J v c n J 1 d G F z L 0 F 1 d G 9 S Z W 1 v d m V k Q 2 9 s d W 1 u c z E u e 0 t N I E J B U l J J R E 8 g L S B T R V B B U k F E T 1 I s M T J 9 J n F 1 b 3 Q 7 L C Z x d W 9 0 O 1 N l Y 3 R p b 2 4 x L 0 N v b n N v b G l k Y W R v X 0 1 p Y 3 J v c n J 1 d G F z L 0 F 1 d G 9 S Z W 1 v d m V k Q 2 9 s d W 1 u c z E u e 0 t N I E J B U l J J R E 8 g L S B B T k R F T i w x M 3 0 m c X V v d D s s J n F 1 b 3 Q 7 U 2 V j d G l v b j E v Q 2 9 u c 2 9 s a W R h Z G 9 f T W l j c m 9 y c n V 0 Y X M v Q X V 0 b 1 J l b W 9 2 Z W R D b 2 x 1 b W 5 z M S 5 7 S 0 0 g Q k F S U k l E T y A t I F B V R U 5 U R S w x N H 0 m c X V v d D s s J n F 1 b 3 Q 7 U 2 V j d G l v b j E v Q 2 9 u c 2 9 s a W R h Z G 9 f T W l j c m 9 y c n V 0 Y X M v Q X V 0 b 1 J l b W 9 2 Z W R D b 2 x 1 b W 5 z M S 5 7 S 0 0 g Q k F S U k l E T y A t I F p P T k E g V k V S R E U s M T V 9 J n F 1 b 3 Q 7 L C Z x d W 9 0 O 1 N l Y 3 R p b 2 4 x L 0 N v b n N v b G l k Y W R v X 0 1 p Y 3 J v c n J 1 d G F z L 0 F 1 d G 9 S Z W 1 v d m V k Q 2 9 s d W 1 u c z E u e 0 t N I E J B U l J J R E 8 g L S B D S U N M T 1 J S V V R B L D E 2 f S Z x d W 9 0 O y w m c X V v d D t T Z W N 0 a W 9 u M S 9 D b 2 5 z b 2 x p Z G F k b 1 9 N a W N y b 3 J y d X R h c y 9 B d X R v U m V t b 3 Z l Z E N v b H V t b n M x L n t L T S B C Q V J S S U R P I C 0 g U E V B V E 9 O Q U w s M T d 9 J n F 1 b 3 Q 7 L C Z x d W 9 0 O 1 N l Y 3 R p b 2 4 x L 0 N v b n N v b G l k Y W R v X 0 1 p Y 3 J v c n J 1 d G F z L 0 F 1 d G 9 S Z W 1 v d m V k Q 2 9 s d W 1 u c z E u e 0 t N I E J B U l J J R E 8 g L S B B U k V B U y B Q V U J M S U N B U y w x O H 0 m c X V v d D s s J n F 1 b 3 Q 7 U 2 V j d G l v b j E v Q 2 9 u c 2 9 s a W R h Z G 9 f T W l j c m 9 y c n V 0 Y X M v Q X V 0 b 1 J l b W 9 2 Z W R D b 2 x 1 b W 5 z M S 5 7 S 0 0 g Q k F S U k l E T y A t I F Z J Q V M s M T l 9 J n F 1 b 3 Q 7 L C Z x d W 9 0 O 1 N l Y 3 R p b 2 4 x L 0 N v b n N v b G l k Y W R v X 0 1 p Y 3 J v c n J 1 d G F z L 0 F 1 d G 9 S Z W 1 v d m V k Q 2 9 s d W 1 u c z E u e 0 t N I E J B U l J J R E 8 g L S B U T 1 R B T C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v b G l k Y W R v X 0 1 p Y 3 J v c n J 1 d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W R v X 0 1 p Y 3 J v c n J 1 d G F z L 1 N l J T I w Z X h w Y W 5 k a S V D M y V C M y U y M G x f d m l h c 1 9 t a W N y b 3 J y d X R h X 0 J h c n J p Z G 9 N Y W 5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k b 1 9 N a W N y b 3 J y d X R h c y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U 2 U l M j B l e H B h b m R p J U M z J U I z J T I w c F 9 h c m V h c 1 9 w d W J s a W N h c 1 9 C Y X J y a W R v T W F u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D b 2 x 1 b W 5 h J T I w Z G l u Y W 1 p e m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U Z X h 0 b y U y M G V u J T I w b W F 5 J U M z J U J B c 2 N 1 b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V 9 C Y X J y a W R v T W F u d W F s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W R v X 0 1 p Y 3 J v c n J 1 d G F z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k b 1 9 N a W N y b 3 J y d X R h c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J w Z X R h J T I w U m F p e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2 Y T M w M j Q 4 L T A x M j M t N D I y Y y 0 4 N W F k L T B i M W Z k N 2 Z m Y T Y 0 M S I g L z 4 8 R W 5 0 c n k g V H l w Z T 0 i U X V l c n l H c m 9 1 c E l E I i B W Y W x 1 Z T 0 i c z Z k M j U w N T c y L W J h Z T A t N D N k Z S 0 5 Z G R l L W N l N T Q 3 M j V k Y T c 5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E w V D E z O j I 0 O j U 4 L j U 1 N D k 2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N h c n B l d G E l M j B S Y W l 6 L 1 J 1 d G F B c m N o a X Z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y c G V 0 Y S U y M F J h a X o v Q 2 F y c G V 0 Y V J h a X o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x w y K G s U 4 k K D c z A 6 w y D k I g A A A A A C A A A A A A A D Z g A A w A A A A B A A A A C o 5 J A M z r g + g h V A Q m I s N a s S A A A A A A S A A A C g A A A A E A A A A H e 6 h + A e I u s m H A Q p f m B Y s y N Q A A A A E O F j E m T X l y b m 1 p I N P 2 J L O w p i p k U e X w S m t Z i W u I T o 5 i i B 4 6 w 1 3 7 9 y A j V G 7 Q o p H e F j / Y d 1 K z i B 3 v t s U q T 9 4 8 J 0 g Z p P T / 7 S H v R 5 1 h i O 6 D y V v 5 o U A A A A Q M 7 6 C t u Y 4 s a O 7 I T k 6 L 8 W e S v k v s 4 = < / D a t a M a s h u p > 
</file>

<file path=customXml/itemProps1.xml><?xml version="1.0" encoding="utf-8"?>
<ds:datastoreItem xmlns:ds="http://schemas.openxmlformats.org/officeDocument/2006/customXml" ds:itemID="{0A0B3CE9-DA83-4030-B9B1-FB6E54E535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DIAS</vt:lpstr>
      <vt:lpstr>PATH</vt:lpstr>
      <vt:lpstr>Consolidado_Microrrutas</vt:lpstr>
      <vt:lpstr>Km-NoAtendidos</vt:lpstr>
      <vt:lpstr>Instructivo</vt:lpstr>
      <vt:lpstr>Instructivod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2025-11-04T15:02:50Z</dcterms:modified>
</cp:coreProperties>
</file>