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5. MERCADO REGULADO\1. FACTURACIÓN Y CATASTRO\REGISTROS\"/>
    </mc:Choice>
  </mc:AlternateContent>
  <xr:revisionPtr revIDLastSave="0" documentId="13_ncr:1_{076C70DB-BEBC-4A0C-B4A3-1398243F2B47}" xr6:coauthVersionLast="47" xr6:coauthVersionMax="47" xr10:uidLastSave="{00000000-0000-0000-0000-000000000000}"/>
  <bookViews>
    <workbookView xWindow="-110" yWindow="-110" windowWidth="19420" windowHeight="10420" tabRatio="869" xr2:uid="{F0CDD467-004D-4E14-A265-54045A7F124B}"/>
  </bookViews>
  <sheets>
    <sheet name="BASE GRAL" sheetId="14" r:id="rId1"/>
    <sheet name="Tarifas" sheetId="13" state="hidden" r:id="rId2"/>
    <sheet name="General" sheetId="2" state="hidden" r:id="rId3"/>
    <sheet name="100219188" sheetId="3" state="hidden" r:id="rId4"/>
    <sheet name="100214421" sheetId="10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0">#REF!</definedName>
    <definedName name="______XL250">#REF!</definedName>
    <definedName name="_____XL250">#REF!</definedName>
    <definedName name="____XL250">#REF!</definedName>
    <definedName name="___A655555">#REF!</definedName>
    <definedName name="___CFR1">#REF!</definedName>
    <definedName name="___cia1">#REF!</definedName>
    <definedName name="___XL250">#REF!</definedName>
    <definedName name="__A655555">#REF!</definedName>
    <definedName name="__CFR1">#REF!</definedName>
    <definedName name="__cia1">#REF!</definedName>
    <definedName name="__XL250">#REF!</definedName>
    <definedName name="_1">#REF!</definedName>
    <definedName name="_2">#REF!</definedName>
    <definedName name="_A655555">#REF!</definedName>
    <definedName name="_CFR1">#REF!</definedName>
    <definedName name="_cia1">#REF!</definedName>
    <definedName name="_Order1" hidden="1">0</definedName>
    <definedName name="_XL250">#REF!</definedName>
    <definedName name="A">#REF!</definedName>
    <definedName name="ADM">[1]!ADM</definedName>
    <definedName name="Air">#REF!</definedName>
    <definedName name="anscount" hidden="1">1</definedName>
    <definedName name="AP">'[2]TARIFA no aforos'!$C$12</definedName>
    <definedName name="CBL">#REF!</definedName>
    <definedName name="CCS">#REF!</definedName>
    <definedName name="CDT_p">[3]CDT!$C$3</definedName>
    <definedName name="CFR">#REF!</definedName>
    <definedName name="cia">#REF!</definedName>
    <definedName name="COM">#REF!</definedName>
    <definedName name="CRT">#REF!</definedName>
    <definedName name="CRT___CTEp___CDTp___CMRv">#REF!</definedName>
    <definedName name="CRT_aislados">'[3]COSTOS AJUSTADOS'!$C$13</definedName>
    <definedName name="CRT_costas">#REF!</definedName>
    <definedName name="CTE_p">[3]CTE!$C$5</definedName>
    <definedName name="DIAS">[4]CONTRA!#REF!</definedName>
    <definedName name="ele">#REF!</definedName>
    <definedName name="Fmerc">#REF!</definedName>
    <definedName name="FPS">'[2]TARIFA no aforos'!$C$13</definedName>
    <definedName name="InformacionGeneral">[1]!InformacionGeneral</definedName>
    <definedName name="INTFIN">#REF!</definedName>
    <definedName name="INV">[1]!INV</definedName>
    <definedName name="K">#REF!</definedName>
    <definedName name="N">'[3]COSTOS AJUSTADOS'!#REF!</definedName>
    <definedName name="Na">'[2]TARIFA no aforos'!$C$39</definedName>
    <definedName name="nfc">'[3]COSTOS AJUSTADOS'!#REF!</definedName>
    <definedName name="OYM">[1]!OYM</definedName>
    <definedName name="parametros">[1]!parametros</definedName>
    <definedName name="Q">'[2]TARIFA no aforos'!$C$9</definedName>
    <definedName name="Qa">'[2]TARIFA no aforos'!$C$11</definedName>
    <definedName name="Qb">'[2]TARIFA no aforos'!$C$10</definedName>
    <definedName name="Qbr">#REF!</definedName>
    <definedName name="Qr">#REF!</definedName>
    <definedName name="RES">[1]!RES</definedName>
    <definedName name="SUBSIDIOS">[1]!SUBSIDIOS</definedName>
    <definedName name="Suma_Au">'[2]TARIFA no aforos'!$C$40</definedName>
    <definedName name="SumaTonNOafo">'[5]TARIFA NO AFORADOS'!#REF!</definedName>
    <definedName name="TAforadas">#REF!</definedName>
    <definedName name="TAj">#REF!</definedName>
    <definedName name="TAR">[1]!TAR</definedName>
    <definedName name="Tj">#REF!</definedName>
    <definedName name="TNoAforadas">#REF!</definedName>
    <definedName name="TODO">#REF!</definedName>
    <definedName name="Trecep">#REF!</definedName>
    <definedName name="TTotales">#REF!</definedName>
    <definedName name="VP_CTE">#REF!</definedName>
    <definedName name="wrn.resumen." hidden="1">{"total",#N/A,FALSE,"TD 0% ";"total",#N/A,FALSE,"TD 12%";"total",#N/A,FALSE,"TD 10%"}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4" l="1"/>
  <c r="H8" i="3"/>
  <c r="H9" i="10"/>
  <c r="K8" i="3"/>
  <c r="J8" i="3"/>
  <c r="L8" i="10"/>
  <c r="C8" i="10"/>
  <c r="E7" i="2" s="1"/>
  <c r="C9" i="10"/>
  <c r="D7" i="2" s="1"/>
  <c r="K9" i="3"/>
  <c r="C8" i="3"/>
  <c r="E6" i="2" s="1"/>
  <c r="C9" i="3"/>
  <c r="D6" i="2" s="1"/>
  <c r="H8" i="10"/>
  <c r="L6" i="2"/>
  <c r="J6" i="2"/>
  <c r="H6" i="2"/>
  <c r="L7" i="2"/>
  <c r="K7" i="10" s="1"/>
  <c r="J7" i="2"/>
  <c r="K9" i="10" s="1"/>
  <c r="H7" i="2"/>
  <c r="K6" i="2"/>
  <c r="I6" i="2"/>
  <c r="G6" i="2"/>
  <c r="K7" i="2"/>
  <c r="I7" i="2"/>
  <c r="G7" i="2"/>
  <c r="J9" i="3" l="1"/>
  <c r="L9" i="3" s="1"/>
  <c r="H9" i="3"/>
  <c r="L8" i="3"/>
  <c r="K7" i="3"/>
  <c r="L7" i="10"/>
  <c r="J7" i="3"/>
  <c r="L7" i="3" s="1"/>
  <c r="I9" i="3"/>
  <c r="D16" i="13"/>
  <c r="J9" i="10" l="1"/>
  <c r="L9" i="10" s="1"/>
  <c r="N6" i="2"/>
  <c r="A4" i="10"/>
  <c r="A4" i="3"/>
  <c r="F9" i="3" l="1"/>
  <c r="G9" i="3" s="1"/>
  <c r="F8" i="3"/>
  <c r="G8" i="3" s="1"/>
  <c r="F9" i="10"/>
  <c r="G9" i="10" s="1"/>
  <c r="F8" i="10"/>
  <c r="G8" i="10" s="1"/>
  <c r="I9" i="10"/>
  <c r="C10" i="13"/>
  <c r="C7" i="13"/>
  <c r="C14" i="13" s="1"/>
  <c r="C6" i="13"/>
  <c r="C13" i="13" s="1"/>
  <c r="C5" i="13"/>
  <c r="C12" i="13" l="1"/>
  <c r="C4" i="13"/>
  <c r="I7" i="10"/>
  <c r="I7" i="3"/>
  <c r="C11" i="13" l="1"/>
  <c r="I8" i="3"/>
  <c r="I8" i="10"/>
  <c r="N7" i="2" s="1"/>
  <c r="N9" i="2" l="1"/>
</calcChain>
</file>

<file path=xl/sharedStrings.xml><?xml version="1.0" encoding="utf-8"?>
<sst xmlns="http://schemas.openxmlformats.org/spreadsheetml/2006/main" count="101" uniqueCount="63">
  <si>
    <t>CONTRATO</t>
  </si>
  <si>
    <t>USUARIO</t>
  </si>
  <si>
    <t>UEMSUPARREISOA DE SERVICIOS PUBLICOS DE TOCANCIPA</t>
  </si>
  <si>
    <t>MARIO ALBERTO HUERTAS COTES</t>
  </si>
  <si>
    <t>Toneladas</t>
  </si>
  <si>
    <t>Total Facturado</t>
  </si>
  <si>
    <t>Año</t>
  </si>
  <si>
    <t>Mes</t>
  </si>
  <si>
    <t>Total Recaudado</t>
  </si>
  <si>
    <t>Factura</t>
  </si>
  <si>
    <t>Fecha de pago</t>
  </si>
  <si>
    <t>Fecha expedición</t>
  </si>
  <si>
    <t>Vr base comision</t>
  </si>
  <si>
    <t>EMPRESA</t>
  </si>
  <si>
    <t xml:space="preserve">EMPRESA DE SERVICIOS PUBLICOS DE TOCANCIPA SA ESP </t>
  </si>
  <si>
    <t>fecha_corte</t>
  </si>
  <si>
    <t>Periodo</t>
  </si>
  <si>
    <t>Costo calculado con la metodología de la Resolución CrA 720 de 2015 (Precio techo)</t>
  </si>
  <si>
    <t>Resultado</t>
  </si>
  <si>
    <t>Diciembre_2022</t>
  </si>
  <si>
    <t>202211</t>
  </si>
  <si>
    <t>Total CEG</t>
  </si>
  <si>
    <t>CEG sin peajes</t>
  </si>
  <si>
    <t>Peajes</t>
  </si>
  <si>
    <t>Incentivo</t>
  </si>
  <si>
    <t>Costo calculado con la metodología de la Resolución CrA 720 de 2015 (Precio con descuento 5%)</t>
  </si>
  <si>
    <t>Noviembre_2022</t>
  </si>
  <si>
    <t>% comision</t>
  </si>
  <si>
    <t>Vr Comisión</t>
  </si>
  <si>
    <t>Comision</t>
  </si>
  <si>
    <t xml:space="preserve"> 15-01-2023</t>
  </si>
  <si>
    <t>Dias expedición factura</t>
  </si>
  <si>
    <t>Poliza</t>
  </si>
  <si>
    <t>Nombre Usuario</t>
  </si>
  <si>
    <t>TOTAL</t>
  </si>
  <si>
    <t>Octubre_2022</t>
  </si>
  <si>
    <t>recaudo CEG antes de peajes</t>
  </si>
  <si>
    <t>guasca</t>
  </si>
  <si>
    <t>POLIZA</t>
  </si>
  <si>
    <t>TONELADA</t>
  </si>
  <si>
    <t>FACTURACIÓN</t>
  </si>
  <si>
    <t>RECAUDO</t>
  </si>
  <si>
    <t>FECHA DE PAGO</t>
  </si>
  <si>
    <t>Base de liquidación</t>
  </si>
  <si>
    <t>Porcentaje de comisión</t>
  </si>
  <si>
    <t>Comisión a pagar</t>
  </si>
  <si>
    <t>VALOR TOTAL A PAGAR</t>
  </si>
  <si>
    <t>Elaboró</t>
  </si>
  <si>
    <t>Aprobó</t>
  </si>
  <si>
    <t>Director de Mercado Regulado</t>
  </si>
  <si>
    <t>Gerente General</t>
  </si>
  <si>
    <t>Periodo de liquidación</t>
  </si>
  <si>
    <t>Fecha de liquidación</t>
  </si>
  <si>
    <t>TARIFA CEG</t>
  </si>
  <si>
    <t>MES</t>
  </si>
  <si>
    <t>MES 1</t>
  </si>
  <si>
    <t>MES 2</t>
  </si>
  <si>
    <t>FECHA EMISIÓN:  01/02/2023</t>
  </si>
  <si>
    <t>CÓDIGO:                     GFR-FO-13</t>
  </si>
  <si>
    <t xml:space="preserve">PÁGINA:                        1 DE 1 </t>
  </si>
  <si>
    <t xml:space="preserve">TABLA DE LIQUIDACIÓN DE COMISIONES </t>
  </si>
  <si>
    <t>VERSIÓN:                    3</t>
  </si>
  <si>
    <t>FECHA ACTUALIZACIÓN:   25/08/2025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</si>
</sst>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  <numFmt numFmtId="165" formatCode="&quot;$&quot;#,##0.00;&quot;($&quot;#,##0.00&quot;)&quot;"/>
    <numFmt numFmtId="166" formatCode="&quot;$&quot;#,##0;&quot;($&quot;#,##0&quot;)&quot;"/>
    <numFmt numFmtId="167" formatCode="yyyy\-mm\-dd\ \ hh:mm:ss"/>
    <numFmt numFmtId="168" formatCode="###0.###"/>
    <numFmt numFmtId="169" formatCode="_-[$$-240A]\ * #,##0_-;\-[$$-240A]\ * #,##0_-;_-[$$-240A]\ * &quot;-&quot;??_-;_-@_-"/>
    <numFmt numFmtId="170" formatCode="_-&quot;XDR&quot;* #,##0.00_-;\-&quot;XDR&quot;* #,##0.00_-;_-&quot;XDR&quot;* &quot;-&quot;??_-;_-@_-"/>
    <numFmt numFmtId="171" formatCode="_-[$$-2C0A]\ * #,##0_-;\-[$$-2C0A]\ * #,##0_-;_-[$$-2C0A]\ * &quot;-&quot;??_-;_-@_-"/>
    <numFmt numFmtId="172" formatCode="_(&quot;$&quot;\ * #,##0.00_);_(&quot;$&quot;\ * \(#,##0.00\);_(&quot;$&quot;\ * &quot;-&quot;??_);_(@_)"/>
    <numFmt numFmtId="173" formatCode="_(&quot;$&quot;\ * #,##0_);_(&quot;$&quot;\ * \(#,##0\);_(&quot;$&quot;\ * &quot;-&quot;??_);_(@_)"/>
    <numFmt numFmtId="174" formatCode="_-&quot;$&quot;\ * #,##0_-;\-&quot;$&quot;\ * #,##0_-;_-&quot;$&quot;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8"/>
      <color rgb="FF333333"/>
      <name val="Arial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0"/>
      <name val="Candara"/>
      <family val="2"/>
    </font>
    <font>
      <sz val="10"/>
      <color theme="1"/>
      <name val="Candara"/>
      <family val="2"/>
    </font>
    <font>
      <b/>
      <sz val="14"/>
      <color theme="1"/>
      <name val="Candara"/>
      <family val="2"/>
    </font>
    <font>
      <b/>
      <sz val="11"/>
      <name val="Candara"/>
      <family val="2"/>
    </font>
    <font>
      <sz val="11"/>
      <color theme="0" tint="-0.249977111117893"/>
      <name val="Candara"/>
      <family val="2"/>
    </font>
    <font>
      <sz val="8"/>
      <color theme="1"/>
      <name val="Candara"/>
      <family val="2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F0FA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EEEEEE"/>
      </right>
      <top/>
      <bottom style="medium">
        <color rgb="FFEEEEEE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0" fillId="0" borderId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wrapText="1"/>
    </xf>
    <xf numFmtId="44" fontId="3" fillId="3" borderId="2" xfId="3" applyFont="1" applyFill="1" applyBorder="1"/>
    <xf numFmtId="44" fontId="0" fillId="0" borderId="0" xfId="0" applyNumberFormat="1"/>
    <xf numFmtId="0" fontId="4" fillId="3" borderId="5" xfId="0" applyFont="1" applyFill="1" applyBorder="1" applyAlignment="1">
      <alignment horizontal="left" wrapText="1"/>
    </xf>
    <xf numFmtId="44" fontId="4" fillId="3" borderId="2" xfId="3" applyFont="1" applyFill="1" applyBorder="1"/>
    <xf numFmtId="9" fontId="0" fillId="0" borderId="0" xfId="2" applyFont="1"/>
    <xf numFmtId="0" fontId="4" fillId="4" borderId="5" xfId="0" applyFont="1" applyFill="1" applyBorder="1" applyAlignment="1">
      <alignment horizontal="left" wrapText="1"/>
    </xf>
    <xf numFmtId="44" fontId="4" fillId="4" borderId="2" xfId="3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2" xfId="0" applyFont="1" applyBorder="1"/>
    <xf numFmtId="0" fontId="7" fillId="0" borderId="2" xfId="0" applyFont="1" applyBorder="1"/>
    <xf numFmtId="167" fontId="6" fillId="0" borderId="2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165" fontId="6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right"/>
    </xf>
    <xf numFmtId="166" fontId="6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center"/>
    </xf>
    <xf numFmtId="43" fontId="6" fillId="0" borderId="2" xfId="0" applyNumberFormat="1" applyFont="1" applyBorder="1"/>
    <xf numFmtId="14" fontId="6" fillId="0" borderId="0" xfId="0" applyNumberFormat="1" applyFont="1" applyAlignment="1">
      <alignment horizontal="right"/>
    </xf>
    <xf numFmtId="14" fontId="6" fillId="0" borderId="2" xfId="0" applyNumberFormat="1" applyFont="1" applyBorder="1" applyAlignment="1">
      <alignment wrapText="1"/>
    </xf>
    <xf numFmtId="43" fontId="6" fillId="0" borderId="2" xfId="1" applyFont="1" applyBorder="1" applyAlignment="1">
      <alignment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169" fontId="5" fillId="0" borderId="9" xfId="0" applyNumberFormat="1" applyFont="1" applyBorder="1"/>
    <xf numFmtId="168" fontId="7" fillId="0" borderId="0" xfId="0" applyNumberFormat="1" applyFont="1" applyAlignment="1">
      <alignment wrapText="1"/>
    </xf>
    <xf numFmtId="43" fontId="0" fillId="0" borderId="0" xfId="0" applyNumberFormat="1"/>
    <xf numFmtId="169" fontId="6" fillId="0" borderId="2" xfId="4" applyNumberFormat="1" applyFont="1" applyBorder="1"/>
    <xf numFmtId="0" fontId="5" fillId="5" borderId="1" xfId="0" applyFont="1" applyFill="1" applyBorder="1"/>
    <xf numFmtId="0" fontId="5" fillId="5" borderId="12" xfId="0" applyFont="1" applyFill="1" applyBorder="1"/>
    <xf numFmtId="169" fontId="6" fillId="6" borderId="2" xfId="1" applyNumberFormat="1" applyFont="1" applyFill="1" applyBorder="1"/>
    <xf numFmtId="0" fontId="3" fillId="7" borderId="2" xfId="0" applyFont="1" applyFill="1" applyBorder="1" applyAlignment="1">
      <alignment horizontal="center" wrapText="1"/>
    </xf>
    <xf numFmtId="14" fontId="6" fillId="0" borderId="2" xfId="0" applyNumberFormat="1" applyFont="1" applyBorder="1"/>
    <xf numFmtId="14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/>
    <xf numFmtId="0" fontId="8" fillId="0" borderId="2" xfId="0" applyFont="1" applyBorder="1" applyAlignment="1">
      <alignment wrapText="1"/>
    </xf>
    <xf numFmtId="0" fontId="5" fillId="8" borderId="2" xfId="0" applyFont="1" applyFill="1" applyBorder="1"/>
    <xf numFmtId="14" fontId="5" fillId="8" borderId="2" xfId="0" applyNumberFormat="1" applyFont="1" applyFill="1" applyBorder="1"/>
    <xf numFmtId="0" fontId="3" fillId="0" borderId="2" xfId="0" applyFont="1" applyBorder="1" applyAlignment="1">
      <alignment horizontal="center"/>
    </xf>
    <xf numFmtId="0" fontId="9" fillId="0" borderId="2" xfId="5" applyFont="1" applyBorder="1" applyAlignment="1">
      <alignment horizontal="center"/>
    </xf>
    <xf numFmtId="14" fontId="0" fillId="0" borderId="0" xfId="0" applyNumberFormat="1"/>
    <xf numFmtId="43" fontId="9" fillId="0" borderId="2" xfId="5" applyNumberFormat="1" applyFont="1" applyBorder="1" applyAlignment="1">
      <alignment horizontal="center"/>
    </xf>
    <xf numFmtId="0" fontId="11" fillId="9" borderId="13" xfId="0" applyFont="1" applyFill="1" applyBorder="1" applyAlignment="1">
      <alignment horizontal="right" vertical="center"/>
    </xf>
    <xf numFmtId="14" fontId="6" fillId="0" borderId="6" xfId="0" applyNumberFormat="1" applyFont="1" applyBorder="1" applyAlignment="1">
      <alignment wrapText="1"/>
    </xf>
    <xf numFmtId="0" fontId="11" fillId="9" borderId="2" xfId="0" applyFont="1" applyFill="1" applyBorder="1" applyAlignment="1">
      <alignment horizontal="right" vertical="center"/>
    </xf>
    <xf numFmtId="0" fontId="11" fillId="0" borderId="2" xfId="0" applyFont="1" applyBorder="1"/>
    <xf numFmtId="174" fontId="6" fillId="0" borderId="2" xfId="4" applyNumberFormat="1" applyFont="1" applyBorder="1" applyAlignment="1">
      <alignment wrapText="1"/>
    </xf>
    <xf numFmtId="174" fontId="6" fillId="0" borderId="2" xfId="4" applyNumberFormat="1" applyFont="1" applyBorder="1"/>
    <xf numFmtId="0" fontId="13" fillId="0" borderId="2" xfId="0" applyFont="1" applyBorder="1"/>
    <xf numFmtId="0" fontId="12" fillId="0" borderId="0" xfId="0" applyFont="1"/>
    <xf numFmtId="0" fontId="14" fillId="0" borderId="2" xfId="6" applyFont="1" applyBorder="1" applyAlignment="1">
      <alignment horizontal="left"/>
    </xf>
    <xf numFmtId="0" fontId="15" fillId="0" borderId="2" xfId="5" applyFont="1" applyBorder="1" applyAlignment="1">
      <alignment horizontal="center"/>
    </xf>
    <xf numFmtId="171" fontId="15" fillId="0" borderId="2" xfId="7" applyNumberFormat="1" applyFont="1" applyFill="1" applyBorder="1" applyAlignment="1">
      <alignment horizontal="center"/>
    </xf>
    <xf numFmtId="171" fontId="15" fillId="0" borderId="2" xfId="5" applyNumberFormat="1" applyFont="1" applyBorder="1" applyAlignment="1">
      <alignment horizontal="center"/>
    </xf>
    <xf numFmtId="14" fontId="15" fillId="0" borderId="2" xfId="5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4" xfId="0" applyFont="1" applyBorder="1"/>
    <xf numFmtId="0" fontId="15" fillId="0" borderId="15" xfId="5" applyFont="1" applyBorder="1" applyAlignment="1">
      <alignment horizontal="center"/>
    </xf>
    <xf numFmtId="0" fontId="12" fillId="0" borderId="16" xfId="0" applyFont="1" applyBorder="1"/>
    <xf numFmtId="0" fontId="12" fillId="0" borderId="17" xfId="0" applyFont="1" applyBorder="1"/>
    <xf numFmtId="171" fontId="15" fillId="0" borderId="15" xfId="7" applyNumberFormat="1" applyFont="1" applyFill="1" applyBorder="1" applyAlignment="1">
      <alignment horizontal="center"/>
    </xf>
    <xf numFmtId="14" fontId="15" fillId="0" borderId="15" xfId="5" applyNumberFormat="1" applyFont="1" applyBorder="1" applyAlignment="1">
      <alignment horizontal="center"/>
    </xf>
    <xf numFmtId="0" fontId="14" fillId="0" borderId="0" xfId="6" applyFont="1" applyAlignment="1">
      <alignment horizontal="left"/>
    </xf>
    <xf numFmtId="14" fontId="15" fillId="0" borderId="0" xfId="5" applyNumberFormat="1" applyFont="1" applyAlignment="1">
      <alignment horizontal="center"/>
    </xf>
    <xf numFmtId="14" fontId="15" fillId="0" borderId="17" xfId="5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171" fontId="12" fillId="0" borderId="0" xfId="0" applyNumberFormat="1" applyFont="1"/>
    <xf numFmtId="171" fontId="12" fillId="0" borderId="17" xfId="0" applyNumberFormat="1" applyFont="1" applyBorder="1"/>
    <xf numFmtId="9" fontId="12" fillId="0" borderId="0" xfId="2" applyFont="1" applyBorder="1" applyAlignment="1">
      <alignment horizontal="right"/>
    </xf>
    <xf numFmtId="9" fontId="12" fillId="0" borderId="0" xfId="2" applyFont="1" applyBorder="1"/>
    <xf numFmtId="9" fontId="12" fillId="0" borderId="17" xfId="2" applyFont="1" applyBorder="1"/>
    <xf numFmtId="173" fontId="12" fillId="0" borderId="0" xfId="8" applyNumberFormat="1" applyFont="1" applyBorder="1"/>
    <xf numFmtId="173" fontId="12" fillId="0" borderId="17" xfId="8" applyNumberFormat="1" applyFont="1" applyBorder="1"/>
    <xf numFmtId="0" fontId="16" fillId="0" borderId="0" xfId="0" applyFont="1" applyAlignment="1">
      <alignment horizontal="right"/>
    </xf>
    <xf numFmtId="0" fontId="12" fillId="0" borderId="2" xfId="0" applyFont="1" applyBorder="1"/>
    <xf numFmtId="0" fontId="13" fillId="0" borderId="2" xfId="0" applyFont="1" applyBorder="1" applyAlignment="1">
      <alignment horizontal="center"/>
    </xf>
    <xf numFmtId="171" fontId="15" fillId="0" borderId="15" xfId="5" applyNumberFormat="1" applyFont="1" applyBorder="1" applyAlignment="1">
      <alignment horizontal="center"/>
    </xf>
    <xf numFmtId="0" fontId="12" fillId="0" borderId="15" xfId="0" applyFont="1" applyBorder="1"/>
    <xf numFmtId="0" fontId="13" fillId="0" borderId="15" xfId="0" applyFont="1" applyBorder="1" applyAlignment="1">
      <alignment horizontal="center"/>
    </xf>
    <xf numFmtId="0" fontId="17" fillId="0" borderId="15" xfId="0" applyFont="1" applyBorder="1" applyAlignment="1">
      <alignment horizontal="right"/>
    </xf>
    <xf numFmtId="0" fontId="18" fillId="0" borderId="2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25" xfId="0" applyFont="1" applyBorder="1"/>
    <xf numFmtId="0" fontId="19" fillId="0" borderId="15" xfId="0" applyFont="1" applyBorder="1"/>
    <xf numFmtId="0" fontId="12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73" fontId="16" fillId="0" borderId="0" xfId="0" applyNumberFormat="1" applyFont="1" applyAlignment="1">
      <alignment horizontal="center"/>
    </xf>
    <xf numFmtId="173" fontId="16" fillId="0" borderId="17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9">
    <cellStyle name="Millares" xfId="1" builtinId="3"/>
    <cellStyle name="Moneda" xfId="4" builtinId="4"/>
    <cellStyle name="Moneda 2" xfId="3" xr:uid="{F9D83870-C07F-4647-B8F3-5CDF5FF5B6A5}"/>
    <cellStyle name="Moneda 2 2" xfId="7" xr:uid="{977AF04B-172B-4502-8F90-A90375E79CD9}"/>
    <cellStyle name="Moneda 3" xfId="8" xr:uid="{372ED7C2-2483-45C4-96F2-897F73B6E2F0}"/>
    <cellStyle name="Normal" xfId="0" builtinId="0"/>
    <cellStyle name="Normal 3" xfId="6" xr:uid="{A6FCE5A2-F406-4480-8EF4-1338B94E02D7}"/>
    <cellStyle name="Normal 55" xfId="5" xr:uid="{C59033E2-A900-4F6F-9B77-E7D115B02CE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1</xdr:row>
      <xdr:rowOff>44451</xdr:rowOff>
    </xdr:from>
    <xdr:to>
      <xdr:col>0</xdr:col>
      <xdr:colOff>1162011</xdr:colOff>
      <xdr:row>2</xdr:row>
      <xdr:rowOff>165101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9DF300E3-FE45-426B-A79F-AFF8A064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222251"/>
          <a:ext cx="1092161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</xdr:row>
      <xdr:rowOff>123825</xdr:rowOff>
    </xdr:from>
    <xdr:to>
      <xdr:col>8</xdr:col>
      <xdr:colOff>971550</xdr:colOff>
      <xdr:row>4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2E2B1B2A-659E-4C5D-BEE4-078EF5FD4E21}"/>
            </a:ext>
          </a:extLst>
        </xdr:cNvPr>
        <xdr:cNvSpPr/>
      </xdr:nvSpPr>
      <xdr:spPr>
        <a:xfrm>
          <a:off x="7543800" y="285750"/>
          <a:ext cx="800100" cy="3905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</xdr:row>
      <xdr:rowOff>47625</xdr:rowOff>
    </xdr:from>
    <xdr:to>
      <xdr:col>8</xdr:col>
      <xdr:colOff>885825</xdr:colOff>
      <xdr:row>4</xdr:row>
      <xdr:rowOff>66675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6A8395A3-8FD0-4253-A5E0-37E637B91050}"/>
            </a:ext>
          </a:extLst>
        </xdr:cNvPr>
        <xdr:cNvSpPr/>
      </xdr:nvSpPr>
      <xdr:spPr>
        <a:xfrm>
          <a:off x="7629525" y="371475"/>
          <a:ext cx="800100" cy="3905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ATCAL\Comercial\Mis%20documentos\Comercial%20Aseo\Estudio%20Tarifa\Buga\BUGAASEO7000CRA%20decisi&#243;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CION%20DOS%20EMPRESAS\TARIFAS%20SICO\A&#209;O%202011\TARIFAS_PERIODO_DE_FACTURACION_ENERO_2011%20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3datcal\comercial\Comercial%20Aseo\Marco%20regulario2006\ESTIMACION%20TARIFAS\Modelo%20TARIFARIO%20Palmi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NETPAL\Operaciones\HOJAS%202003\MARZO%20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lopez\Documents\PROMOAMBIENTAL\TARIFAS\SERAMBIENTAL\CALCULO%20TARIFAS%20APLICADAS\MUNICIPIOS%20EN%20720\PRIMER%20SEMESTRE%202017\Multiusaurio%20Fus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ARTIDA\Tarifas\ET%20Zipa\C&#225;lculo%20tarifas\2022\202211%20ARQ%20C&#225;lculo%20tarifa%20Zip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BAJO\CONSTANZA%20PATRICIA%20%20DIAZ\4.%20Talento%20Humano\Comisiones%20Saada\Informaci&#243;n%20servicio%20de%20transfe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INF GENERAL"/>
      <sheetName val="COSTOS"/>
      <sheetName val="SOBREPRECIO"/>
      <sheetName val="SUBSIDIOS"/>
      <sheetName val="TARIFAS"/>
      <sheetName val="AJUSTE"/>
      <sheetName val="CDT"/>
      <sheetName val="Mod Inicio-Hojas"/>
      <sheetName val="BUGAASEO7000CRA decisión"/>
      <sheetName val="#¡REF"/>
    </sheetNames>
    <definedNames>
      <definedName name="ADM" refersTo="#¡REF!"/>
      <definedName name="InformacionGeneral" refersTo="#¡REF!"/>
      <definedName name="INV" refersTo="#¡REF!"/>
      <definedName name="OYM" refersTo="#¡REF!"/>
      <definedName name="parametros" refersTo="#¡REF!"/>
      <definedName name="RES" refersTo="#¡REF!"/>
      <definedName name="SUBSIDIOS" refersTo="#¡REF!"/>
      <definedName name="TAR" refersTo="#¡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MR 04"/>
      <sheetName val="CVMR 04"/>
      <sheetName val="resúmen actualización"/>
      <sheetName val="inf. base"/>
      <sheetName val="Variables"/>
      <sheetName val="TARIFA no aforos"/>
      <sheetName val="TARIFA no reco. pta pta"/>
      <sheetName val="TARIFA inm. desocupado"/>
      <sheetName val="TARIFA aforo ord. extra."/>
      <sheetName val="TARIFA aforo permanen"/>
      <sheetName val="resúmen con subsidios"/>
      <sheetName val="Informe de compatibilidad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C9">
            <v>44114.7065</v>
          </cell>
        </row>
        <row r="10">
          <cell r="C10">
            <v>3342.9475000000002</v>
          </cell>
        </row>
        <row r="11">
          <cell r="C11">
            <v>8929.9432375000142</v>
          </cell>
        </row>
        <row r="12">
          <cell r="C12">
            <v>5360.8834375000006</v>
          </cell>
        </row>
        <row r="13">
          <cell r="C13">
            <v>6.6858262398466345E-2</v>
          </cell>
        </row>
        <row r="39">
          <cell r="C39">
            <v>44095</v>
          </cell>
        </row>
        <row r="40">
          <cell r="C40">
            <v>3569.0598000000141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ÑO BASE"/>
      <sheetName val="COSTOS AJUSTADOS"/>
      <sheetName val="CTE"/>
      <sheetName val="CDT"/>
      <sheetName val="Minimización"/>
      <sheetName val="TDi"/>
      <sheetName val="TARIFAS"/>
      <sheetName val="Variables"/>
      <sheetName val="ACTUALIZACIÓN DE COSTOS"/>
    </sheetNames>
    <sheetDataSet>
      <sheetData sheetId="0" refreshError="1"/>
      <sheetData sheetId="1" refreshError="1"/>
      <sheetData sheetId="2" refreshError="1">
        <row r="13">
          <cell r="C13">
            <v>63280</v>
          </cell>
        </row>
      </sheetData>
      <sheetData sheetId="3" refreshError="1">
        <row r="5">
          <cell r="C5">
            <v>26733.000000000004</v>
          </cell>
        </row>
      </sheetData>
      <sheetData sheetId="4" refreshError="1">
        <row r="3">
          <cell r="C3">
            <v>21770.328540863702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ráfico1"/>
      <sheetName val="Hoja1"/>
      <sheetName val="DATOS  MARZO"/>
      <sheetName val="CONTR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"/>
      <sheetName val="TARIFA NO AFORADOS"/>
      <sheetName val="TARIFA AFORADOS"/>
      <sheetName val="COMPARATIVO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ación mar"/>
      <sheetName val="ET"/>
      <sheetName val="Resumen"/>
      <sheetName val="Ingresos ET Fusa"/>
      <sheetName val="Ppto 2022 "/>
      <sheetName val="Publicación"/>
      <sheetName val="Costo de ET"/>
    </sheetNames>
    <sheetDataSet>
      <sheetData sheetId="0">
        <row r="1">
          <cell r="B1" t="str">
            <v xml:space="preserve">ÍNDICES DE ACTUALIZACIÓN </v>
          </cell>
        </row>
      </sheetData>
      <sheetData sheetId="1">
        <row r="2">
          <cell r="D2" t="str">
            <v>CEG</v>
          </cell>
        </row>
        <row r="52">
          <cell r="J52">
            <v>2704.52636282395</v>
          </cell>
          <cell r="M52">
            <v>125.5891174931616</v>
          </cell>
        </row>
        <row r="56">
          <cell r="L56">
            <v>71296.7</v>
          </cell>
        </row>
      </sheetData>
      <sheetData sheetId="2">
        <row r="11">
          <cell r="B11">
            <v>70560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sión saada"/>
      <sheetName val="cartera"/>
    </sheetNames>
    <sheetDataSet>
      <sheetData sheetId="0">
        <row r="34">
          <cell r="C34">
            <v>81298.62000000001</v>
          </cell>
          <cell r="D34">
            <v>289669.19</v>
          </cell>
          <cell r="E34">
            <v>0</v>
          </cell>
        </row>
        <row r="36">
          <cell r="C36">
            <v>0</v>
          </cell>
          <cell r="D36">
            <v>10195214.4</v>
          </cell>
          <cell r="E36">
            <v>0</v>
          </cell>
        </row>
        <row r="46">
          <cell r="C46">
            <v>44883</v>
          </cell>
          <cell r="D46">
            <v>44915</v>
          </cell>
          <cell r="E46" t="str">
            <v>-</v>
          </cell>
        </row>
        <row r="48">
          <cell r="C48" t="str">
            <v>-</v>
          </cell>
          <cell r="D48">
            <v>44924</v>
          </cell>
          <cell r="E48" t="str">
            <v>-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F48F-B6A7-4EA4-B869-4DDE7950D28A}">
  <sheetPr>
    <pageSetUpPr fitToPage="1"/>
  </sheetPr>
  <dimension ref="A1:D40"/>
  <sheetViews>
    <sheetView showGridLines="0" tabSelected="1" workbookViewId="0">
      <selection activeCell="B14" sqref="B14"/>
    </sheetView>
  </sheetViews>
  <sheetFormatPr baseColWidth="10" defaultColWidth="11.453125" defaultRowHeight="14.5" x14ac:dyDescent="0.35"/>
  <cols>
    <col min="1" max="1" width="17.453125" style="59" customWidth="1"/>
    <col min="2" max="2" width="39" style="59" customWidth="1"/>
    <col min="3" max="3" width="24" style="59" customWidth="1"/>
    <col min="4" max="4" width="24.54296875" style="59" customWidth="1"/>
    <col min="5" max="16384" width="11.453125" style="59"/>
  </cols>
  <sheetData>
    <row r="1" spans="1:4" ht="14.25" customHeight="1" x14ac:dyDescent="0.35">
      <c r="A1" s="107"/>
      <c r="B1" s="124" t="s">
        <v>60</v>
      </c>
      <c r="C1" s="125"/>
      <c r="D1" s="92" t="s">
        <v>58</v>
      </c>
    </row>
    <row r="2" spans="1:4" ht="14.25" customHeight="1" x14ac:dyDescent="0.35">
      <c r="A2" s="108"/>
      <c r="B2" s="126"/>
      <c r="C2" s="127"/>
      <c r="D2" s="93" t="s">
        <v>61</v>
      </c>
    </row>
    <row r="3" spans="1:4" ht="14.25" customHeight="1" x14ac:dyDescent="0.35">
      <c r="A3" s="108"/>
      <c r="B3" s="126"/>
      <c r="C3" s="127"/>
      <c r="D3" s="93" t="s">
        <v>57</v>
      </c>
    </row>
    <row r="4" spans="1:4" ht="14.25" customHeight="1" x14ac:dyDescent="0.35">
      <c r="A4" s="108"/>
      <c r="B4" s="126"/>
      <c r="C4" s="127"/>
      <c r="D4" s="93" t="s">
        <v>62</v>
      </c>
    </row>
    <row r="5" spans="1:4" ht="14.25" customHeight="1" x14ac:dyDescent="0.35">
      <c r="A5" s="109"/>
      <c r="B5" s="128"/>
      <c r="C5" s="129"/>
      <c r="D5" s="93" t="s">
        <v>59</v>
      </c>
    </row>
    <row r="6" spans="1:4" x14ac:dyDescent="0.35">
      <c r="A6" s="68"/>
      <c r="D6" s="69"/>
    </row>
    <row r="7" spans="1:4" x14ac:dyDescent="0.35">
      <c r="A7" s="110" t="s">
        <v>52</v>
      </c>
      <c r="B7" s="111"/>
      <c r="C7" s="85" t="s">
        <v>54</v>
      </c>
      <c r="D7" s="88" t="s">
        <v>53</v>
      </c>
    </row>
    <row r="8" spans="1:4" x14ac:dyDescent="0.35">
      <c r="A8" s="101"/>
      <c r="B8" s="102"/>
      <c r="C8" s="65"/>
      <c r="D8" s="87"/>
    </row>
    <row r="9" spans="1:4" x14ac:dyDescent="0.35">
      <c r="A9" s="103" t="s">
        <v>51</v>
      </c>
      <c r="B9" s="104"/>
      <c r="C9" s="65"/>
      <c r="D9" s="87"/>
    </row>
    <row r="10" spans="1:4" x14ac:dyDescent="0.35">
      <c r="A10" s="101"/>
      <c r="B10" s="102"/>
      <c r="C10" s="84"/>
      <c r="D10" s="89"/>
    </row>
    <row r="11" spans="1:4" x14ac:dyDescent="0.35">
      <c r="A11" s="68"/>
      <c r="D11" s="69"/>
    </row>
    <row r="12" spans="1:4" x14ac:dyDescent="0.35">
      <c r="A12" s="66" t="s">
        <v>38</v>
      </c>
      <c r="B12" s="58" t="s">
        <v>39</v>
      </c>
      <c r="C12" s="90" t="s">
        <v>55</v>
      </c>
      <c r="D12" s="91" t="s">
        <v>56</v>
      </c>
    </row>
    <row r="13" spans="1:4" x14ac:dyDescent="0.35">
      <c r="A13" s="66"/>
      <c r="B13" s="60"/>
      <c r="C13" s="61"/>
      <c r="D13" s="67"/>
    </row>
    <row r="14" spans="1:4" x14ac:dyDescent="0.35">
      <c r="A14" s="66"/>
      <c r="B14" s="60"/>
      <c r="C14" s="61"/>
      <c r="D14" s="67"/>
    </row>
    <row r="15" spans="1:4" x14ac:dyDescent="0.35">
      <c r="A15" s="66"/>
      <c r="B15" s="60"/>
      <c r="C15" s="61"/>
      <c r="D15" s="67"/>
    </row>
    <row r="16" spans="1:4" x14ac:dyDescent="0.35">
      <c r="A16" s="68"/>
      <c r="D16" s="69"/>
    </row>
    <row r="17" spans="1:4" x14ac:dyDescent="0.35">
      <c r="A17" s="66" t="s">
        <v>38</v>
      </c>
      <c r="B17" s="58" t="s">
        <v>40</v>
      </c>
      <c r="C17" s="90" t="s">
        <v>55</v>
      </c>
      <c r="D17" s="91" t="s">
        <v>56</v>
      </c>
    </row>
    <row r="18" spans="1:4" x14ac:dyDescent="0.35">
      <c r="A18" s="66"/>
      <c r="B18" s="60"/>
      <c r="C18" s="62"/>
      <c r="D18" s="70"/>
    </row>
    <row r="19" spans="1:4" x14ac:dyDescent="0.35">
      <c r="A19" s="66"/>
      <c r="B19" s="60"/>
      <c r="C19" s="62"/>
      <c r="D19" s="70"/>
    </row>
    <row r="20" spans="1:4" x14ac:dyDescent="0.35">
      <c r="A20" s="66"/>
      <c r="B20" s="60"/>
      <c r="C20" s="62"/>
      <c r="D20" s="70"/>
    </row>
    <row r="21" spans="1:4" x14ac:dyDescent="0.35">
      <c r="A21" s="68"/>
      <c r="D21" s="69"/>
    </row>
    <row r="22" spans="1:4" x14ac:dyDescent="0.35">
      <c r="A22" s="66" t="s">
        <v>38</v>
      </c>
      <c r="B22" s="58" t="s">
        <v>41</v>
      </c>
      <c r="C22" s="90" t="s">
        <v>55</v>
      </c>
      <c r="D22" s="91" t="s">
        <v>56</v>
      </c>
    </row>
    <row r="23" spans="1:4" ht="15.75" customHeight="1" x14ac:dyDescent="0.35">
      <c r="A23" s="66"/>
      <c r="B23" s="60"/>
      <c r="C23" s="63"/>
      <c r="D23" s="67"/>
    </row>
    <row r="24" spans="1:4" x14ac:dyDescent="0.35">
      <c r="A24" s="66"/>
      <c r="B24" s="60"/>
      <c r="C24" s="63"/>
      <c r="D24" s="69"/>
    </row>
    <row r="25" spans="1:4" x14ac:dyDescent="0.35">
      <c r="A25" s="66"/>
      <c r="B25" s="60"/>
      <c r="C25" s="63"/>
      <c r="D25" s="86"/>
    </row>
    <row r="26" spans="1:4" x14ac:dyDescent="0.35">
      <c r="A26" s="68"/>
      <c r="D26" s="69"/>
    </row>
    <row r="27" spans="1:4" x14ac:dyDescent="0.35">
      <c r="A27" s="66" t="s">
        <v>38</v>
      </c>
      <c r="B27" s="58" t="s">
        <v>42</v>
      </c>
      <c r="C27" s="90" t="s">
        <v>55</v>
      </c>
      <c r="D27" s="91" t="s">
        <v>56</v>
      </c>
    </row>
    <row r="28" spans="1:4" x14ac:dyDescent="0.35">
      <c r="A28" s="66"/>
      <c r="B28" s="60"/>
      <c r="C28" s="64"/>
      <c r="D28" s="71"/>
    </row>
    <row r="29" spans="1:4" x14ac:dyDescent="0.35">
      <c r="A29" s="66"/>
      <c r="B29" s="60"/>
      <c r="C29" s="64"/>
      <c r="D29" s="87"/>
    </row>
    <row r="30" spans="1:4" x14ac:dyDescent="0.35">
      <c r="A30" s="66"/>
      <c r="B30" s="60"/>
      <c r="C30" s="64"/>
      <c r="D30" s="71"/>
    </row>
    <row r="31" spans="1:4" x14ac:dyDescent="0.35">
      <c r="A31" s="68"/>
      <c r="B31" s="72"/>
      <c r="C31" s="73"/>
      <c r="D31" s="74"/>
    </row>
    <row r="32" spans="1:4" x14ac:dyDescent="0.35">
      <c r="A32" s="68"/>
      <c r="B32" s="75" t="s">
        <v>43</v>
      </c>
      <c r="C32" s="76"/>
      <c r="D32" s="77"/>
    </row>
    <row r="33" spans="1:4" x14ac:dyDescent="0.35">
      <c r="A33" s="68"/>
      <c r="B33" s="78" t="s">
        <v>44</v>
      </c>
      <c r="C33" s="79">
        <v>0.03</v>
      </c>
      <c r="D33" s="80">
        <v>0.03</v>
      </c>
    </row>
    <row r="34" spans="1:4" x14ac:dyDescent="0.35">
      <c r="A34" s="68"/>
      <c r="B34" s="75" t="s">
        <v>45</v>
      </c>
      <c r="C34" s="81"/>
      <c r="D34" s="82"/>
    </row>
    <row r="35" spans="1:4" x14ac:dyDescent="0.35">
      <c r="A35" s="68"/>
      <c r="D35" s="69"/>
    </row>
    <row r="36" spans="1:4" ht="15" customHeight="1" x14ac:dyDescent="0.45">
      <c r="A36" s="68"/>
      <c r="B36" s="83" t="s">
        <v>46</v>
      </c>
      <c r="C36" s="105">
        <f>C34+D34</f>
        <v>0</v>
      </c>
      <c r="D36" s="106"/>
    </row>
    <row r="37" spans="1:4" x14ac:dyDescent="0.35">
      <c r="A37" s="68"/>
      <c r="D37" s="69"/>
    </row>
    <row r="38" spans="1:4" ht="43.5" customHeight="1" x14ac:dyDescent="0.35">
      <c r="A38" s="94" t="s">
        <v>49</v>
      </c>
      <c r="B38" s="95"/>
      <c r="C38" s="95" t="s">
        <v>50</v>
      </c>
      <c r="D38" s="96"/>
    </row>
    <row r="39" spans="1:4" ht="15" thickBot="1" x14ac:dyDescent="0.4">
      <c r="A39" s="97" t="s">
        <v>47</v>
      </c>
      <c r="B39" s="98"/>
      <c r="C39" s="98" t="s">
        <v>48</v>
      </c>
      <c r="D39" s="99"/>
    </row>
    <row r="40" spans="1:4" x14ac:dyDescent="0.35">
      <c r="A40" s="100"/>
      <c r="B40" s="100"/>
      <c r="C40" s="100"/>
      <c r="D40" s="100"/>
    </row>
  </sheetData>
  <mergeCells count="13">
    <mergeCell ref="A10:B10"/>
    <mergeCell ref="A9:B9"/>
    <mergeCell ref="C36:D36"/>
    <mergeCell ref="B1:C5"/>
    <mergeCell ref="A1:A5"/>
    <mergeCell ref="A7:B7"/>
    <mergeCell ref="A8:B8"/>
    <mergeCell ref="A38:B38"/>
    <mergeCell ref="C38:D38"/>
    <mergeCell ref="A39:B39"/>
    <mergeCell ref="C39:D39"/>
    <mergeCell ref="A40:B40"/>
    <mergeCell ref="C40:D40"/>
  </mergeCells>
  <pageMargins left="0.7" right="0.7" top="0.75" bottom="0.75" header="0.3" footer="0.3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D28A-BC7A-4ED1-B92F-9FF44E3CCF49}">
  <dimension ref="A2:Y16"/>
  <sheetViews>
    <sheetView showGridLines="0" zoomScale="85" zoomScaleNormal="85" workbookViewId="0">
      <selection activeCell="C12" sqref="C12:D12"/>
    </sheetView>
  </sheetViews>
  <sheetFormatPr baseColWidth="10" defaultRowHeight="14.5" x14ac:dyDescent="0.35"/>
  <cols>
    <col min="1" max="1" width="43.81640625" customWidth="1"/>
    <col min="2" max="2" width="14.54296875" customWidth="1"/>
    <col min="3" max="3" width="19.26953125" customWidth="1"/>
    <col min="4" max="4" width="18.453125" customWidth="1"/>
    <col min="5" max="5" width="13" customWidth="1"/>
    <col min="25" max="25" width="7.1796875" bestFit="1" customWidth="1"/>
  </cols>
  <sheetData>
    <row r="2" spans="1:25" x14ac:dyDescent="0.35">
      <c r="A2" s="112" t="s">
        <v>17</v>
      </c>
      <c r="B2" s="1" t="s">
        <v>18</v>
      </c>
      <c r="C2" s="1" t="s">
        <v>18</v>
      </c>
      <c r="D2" s="1" t="s">
        <v>18</v>
      </c>
    </row>
    <row r="3" spans="1:25" ht="30" customHeight="1" x14ac:dyDescent="0.35">
      <c r="A3" s="113"/>
      <c r="B3" s="2" t="s">
        <v>35</v>
      </c>
      <c r="C3" s="2" t="s">
        <v>26</v>
      </c>
      <c r="D3" s="2" t="s">
        <v>19</v>
      </c>
      <c r="Y3" t="s">
        <v>20</v>
      </c>
    </row>
    <row r="4" spans="1:25" x14ac:dyDescent="0.35">
      <c r="A4" s="3" t="s">
        <v>21</v>
      </c>
      <c r="B4" s="4">
        <v>71325</v>
      </c>
      <c r="C4" s="4">
        <f>+SUM(C5:C7)</f>
        <v>74125</v>
      </c>
      <c r="D4" s="4">
        <v>74125</v>
      </c>
      <c r="E4" s="5"/>
    </row>
    <row r="5" spans="1:25" x14ac:dyDescent="0.35">
      <c r="A5" s="9" t="s">
        <v>22</v>
      </c>
      <c r="B5" s="7">
        <v>68496</v>
      </c>
      <c r="C5" s="10">
        <f>ROUNDDOWN([6]ET!$L$56,0)</f>
        <v>71296</v>
      </c>
      <c r="D5" s="10">
        <v>71296</v>
      </c>
      <c r="E5" s="8"/>
    </row>
    <row r="6" spans="1:25" x14ac:dyDescent="0.35">
      <c r="A6" s="6" t="s">
        <v>23</v>
      </c>
      <c r="B6" s="7">
        <v>2704</v>
      </c>
      <c r="C6" s="7">
        <f>+ROUNDDOWN([6]ET!J52,0)</f>
        <v>2704</v>
      </c>
      <c r="D6" s="7">
        <v>2704</v>
      </c>
    </row>
    <row r="7" spans="1:25" x14ac:dyDescent="0.35">
      <c r="A7" s="6" t="s">
        <v>24</v>
      </c>
      <c r="B7" s="7">
        <v>125</v>
      </c>
      <c r="C7" s="7">
        <f>+ROUNDDOWN([6]ET!M52,0)</f>
        <v>125</v>
      </c>
      <c r="D7" s="7">
        <v>125</v>
      </c>
    </row>
    <row r="9" spans="1:25" x14ac:dyDescent="0.35">
      <c r="A9" s="112" t="s">
        <v>25</v>
      </c>
      <c r="B9" s="1" t="s">
        <v>18</v>
      </c>
      <c r="C9" s="1" t="s">
        <v>18</v>
      </c>
      <c r="D9" s="1" t="s">
        <v>18</v>
      </c>
    </row>
    <row r="10" spans="1:25" ht="33" customHeight="1" x14ac:dyDescent="0.35">
      <c r="A10" s="113"/>
      <c r="B10" s="2" t="s">
        <v>35</v>
      </c>
      <c r="C10" s="2" t="str">
        <f>C3</f>
        <v>Noviembre_2022</v>
      </c>
      <c r="D10" s="2" t="s">
        <v>19</v>
      </c>
    </row>
    <row r="11" spans="1:25" x14ac:dyDescent="0.35">
      <c r="A11" s="3" t="s">
        <v>21</v>
      </c>
      <c r="B11" s="4">
        <v>67900</v>
      </c>
      <c r="C11" s="4">
        <f>+SUM(C12:C14)</f>
        <v>70560</v>
      </c>
      <c r="D11" s="4">
        <v>70560</v>
      </c>
    </row>
    <row r="12" spans="1:25" x14ac:dyDescent="0.35">
      <c r="A12" s="9" t="s">
        <v>22</v>
      </c>
      <c r="B12" s="7">
        <v>65071</v>
      </c>
      <c r="C12" s="10">
        <f>+ROUNDDOWN(C5*95%,0)</f>
        <v>67731</v>
      </c>
      <c r="D12" s="10">
        <v>67731</v>
      </c>
    </row>
    <row r="13" spans="1:25" x14ac:dyDescent="0.35">
      <c r="A13" s="6" t="s">
        <v>23</v>
      </c>
      <c r="B13" s="7">
        <v>2704</v>
      </c>
      <c r="C13" s="7">
        <f>+C6</f>
        <v>2704</v>
      </c>
      <c r="D13" s="7">
        <v>2704</v>
      </c>
    </row>
    <row r="14" spans="1:25" x14ac:dyDescent="0.35">
      <c r="A14" s="6" t="s">
        <v>24</v>
      </c>
      <c r="B14" s="7">
        <v>125</v>
      </c>
      <c r="C14" s="7">
        <f>+C7</f>
        <v>125</v>
      </c>
      <c r="D14" s="7">
        <v>125</v>
      </c>
    </row>
    <row r="16" spans="1:25" x14ac:dyDescent="0.35">
      <c r="D16" s="36">
        <f>D12-D14</f>
        <v>67606</v>
      </c>
    </row>
  </sheetData>
  <mergeCells count="2">
    <mergeCell ref="A2:A3"/>
    <mergeCell ref="A9:A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0F1D-D8DA-49DB-8B88-7B9F64CEB8BB}">
  <dimension ref="B1:N9"/>
  <sheetViews>
    <sheetView showGridLines="0" topLeftCell="B1" workbookViewId="0">
      <pane xSplit="1" ySplit="5" topLeftCell="C6" activePane="bottomRight" state="frozen"/>
      <selection activeCell="C12" sqref="C12:D12"/>
      <selection pane="topRight" activeCell="C12" sqref="C12:D12"/>
      <selection pane="bottomLeft" activeCell="C12" sqref="C12:D12"/>
      <selection pane="bottomRight" activeCell="C12" sqref="C12:D12"/>
    </sheetView>
  </sheetViews>
  <sheetFormatPr baseColWidth="10" defaultColWidth="11.453125" defaultRowHeight="15.5" x14ac:dyDescent="0.35"/>
  <cols>
    <col min="1" max="1" width="5.54296875" style="12" customWidth="1"/>
    <col min="2" max="2" width="14.7265625" style="11" customWidth="1"/>
    <col min="3" max="3" width="27.1796875" style="13" customWidth="1"/>
    <col min="4" max="6" width="11.453125" style="12" customWidth="1"/>
    <col min="7" max="7" width="15.81640625" style="12" customWidth="1"/>
    <col min="8" max="8" width="13.453125" style="12" customWidth="1"/>
    <col min="9" max="9" width="14.7265625" style="12" customWidth="1"/>
    <col min="10" max="10" width="13.453125" style="12" customWidth="1"/>
    <col min="11" max="11" width="16.81640625" style="12" customWidth="1"/>
    <col min="12" max="12" width="13.453125" style="12" customWidth="1"/>
    <col min="13" max="13" width="4.7265625" customWidth="1"/>
    <col min="14" max="14" width="17.453125" style="12" customWidth="1"/>
    <col min="15" max="15" width="17.54296875" style="12" customWidth="1"/>
    <col min="16" max="17" width="14.1796875" style="12" customWidth="1"/>
    <col min="18" max="18" width="15.81640625" style="12" customWidth="1"/>
    <col min="19" max="20" width="16.54296875" style="12" bestFit="1" customWidth="1"/>
    <col min="21" max="16384" width="11.453125" style="12"/>
  </cols>
  <sheetData>
    <row r="1" spans="2:14" x14ac:dyDescent="0.35">
      <c r="B1" s="11" t="s">
        <v>27</v>
      </c>
      <c r="C1" s="14">
        <v>0.03</v>
      </c>
    </row>
    <row r="3" spans="2:14" ht="45" customHeight="1" x14ac:dyDescent="0.35">
      <c r="B3" s="48" t="s">
        <v>32</v>
      </c>
      <c r="C3" s="48" t="s">
        <v>33</v>
      </c>
      <c r="D3" s="114" t="s">
        <v>4</v>
      </c>
      <c r="E3" s="115"/>
      <c r="F3" s="116"/>
      <c r="G3" s="119" t="s">
        <v>36</v>
      </c>
      <c r="H3" s="120"/>
      <c r="I3" s="119" t="s">
        <v>36</v>
      </c>
      <c r="J3" s="120"/>
      <c r="K3" s="119" t="s">
        <v>36</v>
      </c>
      <c r="L3" s="120"/>
      <c r="N3" s="41" t="s">
        <v>29</v>
      </c>
    </row>
    <row r="4" spans="2:14" x14ac:dyDescent="0.35">
      <c r="B4" s="26" t="s">
        <v>15</v>
      </c>
      <c r="C4" s="19"/>
      <c r="D4" s="46"/>
      <c r="E4" s="47">
        <v>44901</v>
      </c>
      <c r="F4" s="47">
        <v>44928</v>
      </c>
      <c r="G4" s="38"/>
      <c r="H4" s="39"/>
      <c r="I4" s="38"/>
      <c r="J4" s="39"/>
      <c r="K4" s="38"/>
      <c r="L4" s="39"/>
      <c r="N4" s="117" t="s">
        <v>30</v>
      </c>
    </row>
    <row r="5" spans="2:14" x14ac:dyDescent="0.35">
      <c r="B5" s="26" t="s">
        <v>16</v>
      </c>
      <c r="C5" s="19"/>
      <c r="D5" s="46">
        <v>202211</v>
      </c>
      <c r="E5" s="46">
        <v>202212</v>
      </c>
      <c r="F5" s="46"/>
      <c r="G5" s="121">
        <v>202211</v>
      </c>
      <c r="H5" s="122"/>
      <c r="I5" s="121">
        <v>202212</v>
      </c>
      <c r="J5" s="122"/>
      <c r="K5" s="121">
        <v>202301</v>
      </c>
      <c r="L5" s="122"/>
      <c r="N5" s="118"/>
    </row>
    <row r="6" spans="2:14" ht="21.5" x14ac:dyDescent="0.35">
      <c r="B6" s="26">
        <v>100219188</v>
      </c>
      <c r="C6" s="45" t="s">
        <v>2</v>
      </c>
      <c r="D6" s="49">
        <f>'100219188'!C9</f>
        <v>0</v>
      </c>
      <c r="E6" s="49">
        <f>'100219188'!C8</f>
        <v>0</v>
      </c>
      <c r="F6" s="49"/>
      <c r="G6" s="37">
        <f>'[7]comisión saada'!$C$36</f>
        <v>0</v>
      </c>
      <c r="H6" s="42" t="str">
        <f>'[7]comisión saada'!$C$48</f>
        <v>-</v>
      </c>
      <c r="I6" s="37">
        <f>'[7]comisión saada'!$D$36</f>
        <v>10195214.4</v>
      </c>
      <c r="J6" s="42">
        <f>'[7]comisión saada'!$D$48</f>
        <v>44924</v>
      </c>
      <c r="K6" s="37">
        <f>'[7]comisión saada'!$E$36</f>
        <v>0</v>
      </c>
      <c r="L6" s="43" t="str">
        <f>'[7]comisión saada'!$E$48</f>
        <v>-</v>
      </c>
      <c r="N6" s="40">
        <f>+'100219188'!L8+'100219188'!L9</f>
        <v>0</v>
      </c>
    </row>
    <row r="7" spans="2:14" x14ac:dyDescent="0.35">
      <c r="B7" s="26">
        <v>100214421</v>
      </c>
      <c r="C7" s="45" t="s">
        <v>3</v>
      </c>
      <c r="D7" s="51">
        <f>'100214421'!C9</f>
        <v>0</v>
      </c>
      <c r="E7" s="51">
        <f>'100214421'!C8</f>
        <v>0</v>
      </c>
      <c r="F7" s="49"/>
      <c r="G7" s="37">
        <f>'[7]comisión saada'!$C$34</f>
        <v>81298.62000000001</v>
      </c>
      <c r="H7" s="42">
        <f>'[7]comisión saada'!$C$46</f>
        <v>44883</v>
      </c>
      <c r="I7" s="37">
        <f>'[7]comisión saada'!$D$34</f>
        <v>289669.19</v>
      </c>
      <c r="J7" s="42">
        <f>'[7]comisión saada'!$D$46</f>
        <v>44915</v>
      </c>
      <c r="K7" s="37">
        <f>'[7]comisión saada'!$E$34</f>
        <v>0</v>
      </c>
      <c r="L7" s="43" t="str">
        <f>'[7]comisión saada'!$E$46</f>
        <v>-</v>
      </c>
      <c r="M7" s="50"/>
      <c r="N7" s="40">
        <f>'100214421'!L7+'100214421'!L8+'100214421'!L9</f>
        <v>0</v>
      </c>
    </row>
    <row r="8" spans="2:14" ht="16" thickBot="1" x14ac:dyDescent="0.4">
      <c r="C8" s="13" t="s">
        <v>37</v>
      </c>
    </row>
    <row r="9" spans="2:14" ht="16" thickBot="1" x14ac:dyDescent="0.4">
      <c r="B9" s="35" t="s">
        <v>34</v>
      </c>
      <c r="N9" s="34">
        <f>SUM(N6:N8)</f>
        <v>0</v>
      </c>
    </row>
  </sheetData>
  <mergeCells count="8">
    <mergeCell ref="D3:F3"/>
    <mergeCell ref="N4:N5"/>
    <mergeCell ref="K3:L3"/>
    <mergeCell ref="K5:L5"/>
    <mergeCell ref="I3:J3"/>
    <mergeCell ref="I5:J5"/>
    <mergeCell ref="G3:H3"/>
    <mergeCell ref="G5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24231-5A56-434C-A064-38FB06C402DF}">
  <sheetPr>
    <tabColor theme="5"/>
  </sheetPr>
  <dimension ref="A1:L9"/>
  <sheetViews>
    <sheetView showGridLines="0" workbookViewId="0">
      <selection activeCell="C12" sqref="C12:D12"/>
    </sheetView>
  </sheetViews>
  <sheetFormatPr baseColWidth="10" defaultColWidth="11.453125" defaultRowHeight="12.5" x14ac:dyDescent="0.25"/>
  <cols>
    <col min="1" max="1" width="10.7265625" style="15" customWidth="1"/>
    <col min="2" max="2" width="15.1796875" style="13" customWidth="1"/>
    <col min="3" max="3" width="14" style="13" customWidth="1"/>
    <col min="4" max="4" width="11.26953125" style="15" customWidth="1"/>
    <col min="5" max="7" width="15" style="15" customWidth="1"/>
    <col min="8" max="8" width="14.453125" style="13" customWidth="1"/>
    <col min="9" max="9" width="16.54296875" style="13" bestFit="1" customWidth="1"/>
    <col min="10" max="11" width="14" style="13" customWidth="1"/>
    <col min="12" max="12" width="16.54296875" style="13" customWidth="1"/>
    <col min="13" max="16384" width="11.453125" style="13"/>
  </cols>
  <sheetData>
    <row r="1" spans="1:12" ht="13" x14ac:dyDescent="0.3">
      <c r="I1" s="16"/>
      <c r="J1" s="16"/>
      <c r="K1" s="16"/>
      <c r="L1" s="16"/>
    </row>
    <row r="2" spans="1:12" ht="13" x14ac:dyDescent="0.3">
      <c r="A2" s="17" t="s">
        <v>0</v>
      </c>
      <c r="B2" s="13">
        <v>100219188</v>
      </c>
      <c r="I2" s="16"/>
      <c r="J2" s="16"/>
    </row>
    <row r="3" spans="1:12" ht="13" x14ac:dyDescent="0.3">
      <c r="A3" s="17" t="s">
        <v>1</v>
      </c>
      <c r="B3" s="13" t="s">
        <v>14</v>
      </c>
      <c r="I3" s="16"/>
      <c r="J3" s="16"/>
    </row>
    <row r="4" spans="1:12" x14ac:dyDescent="0.25">
      <c r="A4" s="28">
        <f ca="1">TODAY()</f>
        <v>45894</v>
      </c>
    </row>
    <row r="6" spans="1:12" ht="26" x14ac:dyDescent="0.25">
      <c r="A6" s="31" t="s">
        <v>6</v>
      </c>
      <c r="B6" s="31" t="s">
        <v>7</v>
      </c>
      <c r="C6" s="31" t="s">
        <v>4</v>
      </c>
      <c r="D6" s="31" t="s">
        <v>9</v>
      </c>
      <c r="E6" s="32" t="s">
        <v>11</v>
      </c>
      <c r="F6" s="32" t="s">
        <v>31</v>
      </c>
      <c r="G6" s="32" t="s">
        <v>29</v>
      </c>
      <c r="H6" s="32" t="s">
        <v>5</v>
      </c>
      <c r="I6" s="32" t="s">
        <v>12</v>
      </c>
      <c r="J6" s="32" t="s">
        <v>8</v>
      </c>
      <c r="K6" s="33" t="s">
        <v>10</v>
      </c>
      <c r="L6" s="33" t="s">
        <v>28</v>
      </c>
    </row>
    <row r="7" spans="1:12" ht="13" x14ac:dyDescent="0.3">
      <c r="A7" s="20">
        <v>2023</v>
      </c>
      <c r="B7" s="20">
        <v>1</v>
      </c>
      <c r="C7" s="27"/>
      <c r="F7" s="30"/>
      <c r="G7" s="21"/>
      <c r="H7" s="22"/>
      <c r="I7" s="56">
        <f>C7*Tarifas!D12</f>
        <v>0</v>
      </c>
      <c r="J7" s="25">
        <f>General!K6</f>
        <v>0</v>
      </c>
      <c r="K7" s="29" t="str">
        <f>General!L6</f>
        <v>-</v>
      </c>
      <c r="L7" s="22">
        <f>J7*General!$C$1</f>
        <v>0</v>
      </c>
    </row>
    <row r="8" spans="1:12" ht="13" x14ac:dyDescent="0.3">
      <c r="A8" s="20">
        <v>2022</v>
      </c>
      <c r="B8" s="20">
        <v>12</v>
      </c>
      <c r="C8" s="19">
        <f>'BASE GRAL'!D15</f>
        <v>0</v>
      </c>
      <c r="D8" s="54">
        <v>47352529</v>
      </c>
      <c r="E8" s="53">
        <v>44936.601701388892</v>
      </c>
      <c r="F8" s="30">
        <f ca="1">$A$4-E8</f>
        <v>957.39829861110775</v>
      </c>
      <c r="G8" s="21">
        <f t="shared" ref="G8:G9" ca="1" si="0">IF(F8&lt;90,"comision",)</f>
        <v>0</v>
      </c>
      <c r="H8" s="22">
        <f>'BASE GRAL'!D20</f>
        <v>0</v>
      </c>
      <c r="I8" s="57">
        <f>C8*Tarifas!C12</f>
        <v>0</v>
      </c>
      <c r="J8" s="25">
        <f>'BASE GRAL'!D25</f>
        <v>0</v>
      </c>
      <c r="K8" s="29">
        <f>'BASE GRAL'!D30</f>
        <v>0</v>
      </c>
      <c r="L8" s="22">
        <f>J8*General!$C$1</f>
        <v>0</v>
      </c>
    </row>
    <row r="9" spans="1:12" x14ac:dyDescent="0.25">
      <c r="A9" s="24">
        <v>2022</v>
      </c>
      <c r="B9" s="19">
        <v>11</v>
      </c>
      <c r="C9" s="19">
        <f>'BASE GRAL'!C15</f>
        <v>0</v>
      </c>
      <c r="D9" s="55">
        <v>46999826</v>
      </c>
      <c r="E9" s="53">
        <v>44901.317685185182</v>
      </c>
      <c r="F9" s="30">
        <f ca="1">$A$4-E9</f>
        <v>992.6823148148178</v>
      </c>
      <c r="G9" s="21">
        <f t="shared" ca="1" si="0"/>
        <v>0</v>
      </c>
      <c r="H9" s="23">
        <f>'BASE GRAL'!C20</f>
        <v>0</v>
      </c>
      <c r="I9" s="57">
        <f>C9*Tarifas!B12</f>
        <v>0</v>
      </c>
      <c r="J9" s="44">
        <f>'BASE GRAL'!C25</f>
        <v>0</v>
      </c>
      <c r="K9" s="42">
        <f>'BASE GRAL'!C30</f>
        <v>0</v>
      </c>
      <c r="L9" s="22">
        <f>J9*General!$C$1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4C1DA-DCE6-4BB7-98A3-F4DF650E120E}">
  <dimension ref="A1:O9"/>
  <sheetViews>
    <sheetView showGridLines="0" workbookViewId="0">
      <selection activeCell="C12" sqref="C12:D12"/>
    </sheetView>
  </sheetViews>
  <sheetFormatPr baseColWidth="10" defaultColWidth="11.453125" defaultRowHeight="12.5" x14ac:dyDescent="0.25"/>
  <cols>
    <col min="1" max="1" width="11.453125" style="13"/>
    <col min="2" max="2" width="15.81640625" style="13" customWidth="1"/>
    <col min="3" max="3" width="14.7265625" style="13" customWidth="1"/>
    <col min="4" max="4" width="17.453125" style="13" customWidth="1"/>
    <col min="5" max="7" width="13" style="13" customWidth="1"/>
    <col min="8" max="10" width="14.7265625" style="13" bestFit="1" customWidth="1"/>
    <col min="11" max="11" width="10.26953125" style="13" customWidth="1"/>
    <col min="12" max="12" width="14.7265625" style="13" bestFit="1" customWidth="1"/>
    <col min="13" max="15" width="16.54296875" style="13" bestFit="1" customWidth="1"/>
    <col min="16" max="16384" width="11.453125" style="13"/>
  </cols>
  <sheetData>
    <row r="1" spans="1:15" ht="13" x14ac:dyDescent="0.3">
      <c r="E1" s="16"/>
      <c r="F1" s="16"/>
      <c r="G1" s="16"/>
      <c r="H1" s="16"/>
      <c r="I1" s="16"/>
      <c r="J1" s="16"/>
      <c r="K1" s="16"/>
      <c r="L1" s="16"/>
      <c r="M1" s="123"/>
      <c r="N1" s="123"/>
      <c r="O1" s="123"/>
    </row>
    <row r="2" spans="1:15" ht="13" x14ac:dyDescent="0.3">
      <c r="A2" s="13" t="s">
        <v>0</v>
      </c>
      <c r="B2" s="13">
        <v>100214421</v>
      </c>
      <c r="I2" s="16"/>
      <c r="J2" s="18"/>
      <c r="K2" s="123"/>
      <c r="L2" s="123"/>
      <c r="M2" s="16"/>
      <c r="N2" s="123"/>
      <c r="O2" s="123"/>
    </row>
    <row r="3" spans="1:15" ht="13" x14ac:dyDescent="0.3">
      <c r="A3" s="13" t="s">
        <v>13</v>
      </c>
      <c r="B3" s="13" t="s">
        <v>3</v>
      </c>
      <c r="E3" s="18"/>
      <c r="F3" s="18"/>
      <c r="G3" s="18"/>
      <c r="H3" s="18"/>
      <c r="I3" s="18"/>
      <c r="J3" s="18"/>
      <c r="K3" s="18"/>
      <c r="L3" s="18"/>
      <c r="M3" s="16"/>
      <c r="N3" s="18"/>
      <c r="O3" s="18"/>
    </row>
    <row r="4" spans="1:15" ht="16.5" customHeight="1" x14ac:dyDescent="0.3">
      <c r="A4" s="28">
        <f ca="1">TODAY()</f>
        <v>45894</v>
      </c>
      <c r="J4" s="16"/>
      <c r="K4" s="16"/>
      <c r="L4" s="16"/>
      <c r="M4" s="16"/>
      <c r="N4" s="16"/>
      <c r="O4" s="16"/>
    </row>
    <row r="6" spans="1:15" ht="39" x14ac:dyDescent="0.25">
      <c r="A6" s="31" t="s">
        <v>6</v>
      </c>
      <c r="B6" s="31" t="s">
        <v>7</v>
      </c>
      <c r="C6" s="31" t="s">
        <v>4</v>
      </c>
      <c r="D6" s="31" t="s">
        <v>9</v>
      </c>
      <c r="E6" s="32" t="s">
        <v>11</v>
      </c>
      <c r="F6" s="32" t="s">
        <v>31</v>
      </c>
      <c r="G6" s="32" t="s">
        <v>29</v>
      </c>
      <c r="H6" s="32" t="s">
        <v>5</v>
      </c>
      <c r="I6" s="32" t="s">
        <v>12</v>
      </c>
      <c r="J6" s="32" t="s">
        <v>8</v>
      </c>
      <c r="K6" s="33" t="s">
        <v>10</v>
      </c>
      <c r="L6" s="33" t="s">
        <v>28</v>
      </c>
    </row>
    <row r="7" spans="1:15" ht="13" x14ac:dyDescent="0.3">
      <c r="A7" s="20">
        <v>2023</v>
      </c>
      <c r="B7" s="20">
        <v>1</v>
      </c>
      <c r="C7" s="27"/>
      <c r="F7" s="30"/>
      <c r="G7" s="21"/>
      <c r="H7" s="22"/>
      <c r="I7" s="27">
        <f>C7*Tarifas!D12</f>
        <v>0</v>
      </c>
      <c r="J7" s="25"/>
      <c r="K7" s="29" t="str">
        <f>General!L7</f>
        <v>-</v>
      </c>
      <c r="L7" s="25">
        <f>J7*General!$C$1</f>
        <v>0</v>
      </c>
    </row>
    <row r="8" spans="1:15" ht="13.5" thickBot="1" x14ac:dyDescent="0.35">
      <c r="A8" s="20">
        <v>2022</v>
      </c>
      <c r="B8" s="20">
        <v>12</v>
      </c>
      <c r="C8" s="27">
        <f>'BASE GRAL'!D14</f>
        <v>0</v>
      </c>
      <c r="D8" s="52">
        <v>47352528</v>
      </c>
      <c r="E8" s="29">
        <v>44936.601701388892</v>
      </c>
      <c r="F8" s="30">
        <f ca="1">$A$4-E8</f>
        <v>957.39829861110775</v>
      </c>
      <c r="G8" s="21">
        <f t="shared" ref="G8:G9" ca="1" si="0">IF(F8&lt;90,"comision",)</f>
        <v>0</v>
      </c>
      <c r="H8" s="22">
        <f>'BASE GRAL'!D19</f>
        <v>0</v>
      </c>
      <c r="I8" s="27">
        <f>C8*Tarifas!C12</f>
        <v>0</v>
      </c>
      <c r="J8" s="25"/>
      <c r="L8" s="25">
        <f>J8*General!$C$1</f>
        <v>0</v>
      </c>
    </row>
    <row r="9" spans="1:15" ht="13.5" thickBot="1" x14ac:dyDescent="0.35">
      <c r="A9" s="20">
        <v>2022</v>
      </c>
      <c r="B9" s="20">
        <v>11</v>
      </c>
      <c r="C9" s="27">
        <f>'BASE GRAL'!C14</f>
        <v>0</v>
      </c>
      <c r="D9" s="52">
        <v>46999825</v>
      </c>
      <c r="E9" s="29">
        <v>44901.317685185182</v>
      </c>
      <c r="F9" s="30">
        <f ca="1">$A$4-E9</f>
        <v>992.6823148148178</v>
      </c>
      <c r="G9" s="21">
        <f t="shared" ca="1" si="0"/>
        <v>0</v>
      </c>
      <c r="H9" s="22">
        <f>'BASE GRAL'!C19</f>
        <v>0</v>
      </c>
      <c r="I9" s="27">
        <f>C9*Tarifas!B12</f>
        <v>0</v>
      </c>
      <c r="J9" s="25">
        <f>'BASE GRAL'!C24</f>
        <v>0</v>
      </c>
      <c r="K9" s="29">
        <f>General!J7</f>
        <v>44915</v>
      </c>
      <c r="L9" s="25">
        <f>J9*General!$C$1</f>
        <v>0</v>
      </c>
    </row>
  </sheetData>
  <mergeCells count="3">
    <mergeCell ref="M1:O1"/>
    <mergeCell ref="K2:L2"/>
    <mergeCell ref="N2:O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BASE GRAL</vt:lpstr>
      <vt:lpstr>Tarifas</vt:lpstr>
      <vt:lpstr>General</vt:lpstr>
      <vt:lpstr>100219188</vt:lpstr>
      <vt:lpstr>100214421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Diaz</dc:creator>
  <cp:lastModifiedBy>Katherine Cruz</cp:lastModifiedBy>
  <cp:lastPrinted>2023-02-01T13:31:26Z</cp:lastPrinted>
  <dcterms:created xsi:type="dcterms:W3CDTF">2023-01-11T12:28:30Z</dcterms:created>
  <dcterms:modified xsi:type="dcterms:W3CDTF">2025-08-25T15:36:31Z</dcterms:modified>
</cp:coreProperties>
</file>