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tables/table3.xml" ContentType="application/vnd.openxmlformats-officedocument.spreadsheetml.table+xml"/>
  <Override PartName="/xl/queryTables/queryTable1.xml" ContentType="application/vnd.openxmlformats-officedocument.spreadsheetml.query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omments1.xml" ContentType="application/vnd.openxmlformats-officedocument.spreadsheetml.comments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ichData/richValueRel.xml" ContentType="application/vnd.ms-excel.richvaluerel+xml"/>
  <Override PartName="/xl/richData/rdRichValueTypes.xml" ContentType="application/vnd.ms-excel.rdrichvaluetypes+xml"/>
  <Override PartName="/xl/richData/rdrichvaluestructure.xml" ContentType="application/vnd.ms-excel.rdrichvaluestructure+xml"/>
  <Override PartName="/xl/richData/rdrichvalue.xml" ContentType="application/vnd.ms-excel.rdrichvalu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\\192.168.50.190\Sistema_Calidad\SER AMBIENTAL\18. AREA TECNICA\FORMATOS\"/>
    </mc:Choice>
  </mc:AlternateContent>
  <xr:revisionPtr revIDLastSave="0" documentId="13_ncr:1_{4A9E1999-BAD2-4833-BBD1-4693680E763F}" xr6:coauthVersionLast="47" xr6:coauthVersionMax="47" xr10:uidLastSave="{00000000-0000-0000-0000-000000000000}"/>
  <bookViews>
    <workbookView xWindow="-110" yWindow="-110" windowWidth="19420" windowHeight="10420" firstSheet="2" activeTab="2" xr2:uid="{00000000-000D-0000-FFFF-FFFF00000000}"/>
  </bookViews>
  <sheets>
    <sheet name="DIAS" sheetId="3" state="hidden" r:id="rId1"/>
    <sheet name="PATH" sheetId="7" state="hidden" r:id="rId2"/>
    <sheet name="Consolidado_Microrrutas" sheetId="2" r:id="rId3"/>
    <sheet name="Km-NoAtendidos" sheetId="4" r:id="rId4"/>
    <sheet name="Instructivo" sheetId="8" r:id="rId5"/>
    <sheet name="Instructivod" sheetId="6" state="hidden" r:id="rId6"/>
  </sheets>
  <definedNames>
    <definedName name="DatosExternos_2" localSheetId="2" hidden="1">'Consolidado_Microrrutas'!$A$21:$U$361</definedName>
  </definedNames>
  <calcPr calcId="191029"/>
  <pivotCaches>
    <pivotCache cacheId="0" r:id="rId7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362" i="2" l="1"/>
  <c r="T362" i="2"/>
  <c r="U362" i="2"/>
  <c r="W22" i="2"/>
  <c r="X22" i="2"/>
  <c r="Y22" i="2"/>
  <c r="Z22" i="2"/>
  <c r="AA22" i="2"/>
  <c r="AB22" i="2"/>
  <c r="AC22" i="2"/>
  <c r="AD22" i="2"/>
  <c r="AE22" i="2"/>
  <c r="AG22" i="2"/>
  <c r="AF22" i="2" l="1"/>
  <c r="A2" i="7"/>
  <c r="O3" i="4"/>
  <c r="O4" i="4"/>
  <c r="O5" i="4"/>
  <c r="H3" i="4"/>
  <c r="H4" i="4"/>
  <c r="H5" i="4"/>
  <c r="G3" i="4"/>
  <c r="G4" i="4"/>
  <c r="G5" i="4"/>
  <c r="F3" i="4"/>
  <c r="F4" i="4"/>
  <c r="F5" i="4"/>
  <c r="E3" i="4"/>
  <c r="E4" i="4"/>
  <c r="E5" i="4"/>
  <c r="D3" i="4"/>
  <c r="D4" i="4"/>
  <c r="D5" i="4"/>
  <c r="C3" i="4"/>
  <c r="S3" i="4" s="1"/>
  <c r="C4" i="4"/>
  <c r="V4" i="4" s="1"/>
  <c r="C5" i="4"/>
  <c r="S5" i="4" s="1"/>
  <c r="A4" i="4"/>
  <c r="N4" i="4"/>
  <c r="A5" i="4"/>
  <c r="N5" i="4"/>
  <c r="A3" i="4"/>
  <c r="AH22" i="2" l="1"/>
  <c r="Y3" i="4"/>
  <c r="W3" i="4"/>
  <c r="X3" i="4"/>
  <c r="U3" i="4"/>
  <c r="V3" i="4"/>
  <c r="T3" i="4"/>
  <c r="P5" i="4"/>
  <c r="P4" i="4"/>
  <c r="Y4" i="4"/>
  <c r="W4" i="4"/>
  <c r="T4" i="4"/>
  <c r="U4" i="4"/>
  <c r="X4" i="4"/>
  <c r="S4" i="4"/>
  <c r="X5" i="4"/>
  <c r="W5" i="4"/>
  <c r="Y5" i="4"/>
  <c r="V5" i="4"/>
  <c r="T5" i="4"/>
  <c r="U5" i="4"/>
  <c r="B9" i="3"/>
  <c r="C9" i="3"/>
  <c r="D9" i="3"/>
  <c r="E9" i="3"/>
  <c r="F9" i="3"/>
  <c r="G9" i="3"/>
  <c r="H9" i="3"/>
  <c r="H3" i="3"/>
  <c r="H4" i="3"/>
  <c r="H5" i="3"/>
  <c r="H6" i="3"/>
  <c r="H7" i="3"/>
  <c r="H8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G3" i="3"/>
  <c r="G4" i="3"/>
  <c r="G5" i="3"/>
  <c r="G6" i="3"/>
  <c r="G7" i="3"/>
  <c r="G8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F3" i="3"/>
  <c r="B8" i="3"/>
  <c r="C8" i="3"/>
  <c r="D8" i="3"/>
  <c r="E8" i="3"/>
  <c r="F8" i="3"/>
  <c r="F4" i="3"/>
  <c r="F5" i="3"/>
  <c r="F6" i="3"/>
  <c r="F7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E7" i="3"/>
  <c r="B7" i="3"/>
  <c r="C7" i="3"/>
  <c r="D7" i="3"/>
  <c r="E3" i="3"/>
  <c r="E4" i="3"/>
  <c r="E5" i="3"/>
  <c r="E6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B6" i="3"/>
  <c r="C6" i="3"/>
  <c r="D6" i="3"/>
  <c r="B5" i="3"/>
  <c r="C5" i="3"/>
  <c r="D5" i="3"/>
  <c r="D3" i="3"/>
  <c r="D4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C3" i="3"/>
  <c r="C4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B3" i="3"/>
  <c r="B4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Z4" i="4" l="1"/>
  <c r="AA4" i="4" s="1"/>
  <c r="Z5" i="4"/>
  <c r="AA5" i="4" s="1"/>
  <c r="I9" i="3"/>
  <c r="I7" i="3"/>
  <c r="I5" i="3"/>
  <c r="I8" i="3"/>
  <c r="I6" i="3"/>
  <c r="I4" i="3"/>
  <c r="I3" i="3"/>
  <c r="AI22" i="2" s="1"/>
  <c r="AT22" i="2" l="1"/>
  <c r="AK22" i="2"/>
  <c r="AL22" i="2"/>
  <c r="AN22" i="2"/>
  <c r="AP22" i="2"/>
  <c r="AM22" i="2"/>
  <c r="AO22" i="2"/>
  <c r="AR22" i="2"/>
  <c r="AQ22" i="2"/>
  <c r="V22" i="2"/>
  <c r="AJ22" i="2"/>
  <c r="AS22" i="2"/>
  <c r="AC5" i="4"/>
  <c r="AB4" i="4"/>
  <c r="AB5" i="4"/>
  <c r="AC4" i="4"/>
  <c r="AU22" i="2" l="1"/>
  <c r="O6" i="4"/>
  <c r="N3" i="4"/>
  <c r="N6" i="4" s="1"/>
  <c r="I23" i="3"/>
  <c r="P3" i="4" l="1"/>
  <c r="Z3" i="4"/>
  <c r="AA3" i="4" s="1"/>
  <c r="I13" i="3"/>
  <c r="I18" i="3"/>
  <c r="I15" i="3"/>
  <c r="I20" i="3"/>
  <c r="I10" i="3"/>
  <c r="I12" i="3"/>
  <c r="P6" i="4"/>
  <c r="I21" i="3"/>
  <c r="I19" i="3"/>
  <c r="I11" i="3"/>
  <c r="I14" i="3"/>
  <c r="I17" i="3"/>
  <c r="I16" i="3"/>
  <c r="I22" i="3"/>
  <c r="AC3" i="4" l="1"/>
  <c r="AC6" i="4" s="1"/>
  <c r="AB3" i="4"/>
  <c r="AA6" i="4"/>
  <c r="AB6" i="4" l="1"/>
  <c r="AG362" i="2"/>
  <c r="E17" i="2" l="1"/>
  <c r="V362" i="2"/>
  <c r="E16" i="2"/>
  <c r="F16" i="2" s="1"/>
  <c r="AF362" i="2"/>
  <c r="E14" i="2" l="1"/>
  <c r="B17" i="2" s="1"/>
  <c r="AT362" i="2"/>
  <c r="AU362" i="2"/>
  <c r="AH362" i="2"/>
  <c r="AS362" i="2"/>
  <c r="E13" i="2"/>
  <c r="B16" i="2" s="1"/>
  <c r="E15" i="2" l="1"/>
  <c r="F17" i="2" s="1"/>
  <c r="F15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Wainer Zapata</author>
  </authors>
  <commentList>
    <comment ref="F14" authorId="0" shapeId="0" xr:uid="{2FC9494C-0501-4352-9733-1B0E110081E5}">
      <text>
        <r>
          <rPr>
            <b/>
            <sz val="9"/>
            <color indexed="81"/>
            <rFont val="Tahoma"/>
            <family val="2"/>
          </rPr>
          <t>Wainer Zapata:</t>
        </r>
        <r>
          <rPr>
            <sz val="9"/>
            <color indexed="81"/>
            <rFont val="Tahoma"/>
            <family val="2"/>
          </rPr>
          <t xml:space="preserve">
1- Valida si la sumatoria de km no atendido de la tabla “Consolidado_Barrido” es igual a la sumatoria en la tabla “Km_NoAtendidos”
2- Valida que la sumatoria de los km planeados de la tabla "Consolidado_Barrido" es igual que la suma entre "TOTAL EJECUTADO" y "VIAS EN OBRA" </t>
        </r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AAFD3020-C4B0-4724-A26D-E6AADA3D8C68}" keepAlive="1" name="Consulta - Carpeta Raiz" description="Conexión a la consulta 'Carpeta Raiz' en el libro." type="5" refreshedVersion="0" background="1">
    <dbPr connection="Provider=Microsoft.Mashup.OleDb.1;Data Source=$Workbook$;Location=&quot;Carpeta Raiz&quot;;Extended Properties=&quot;&quot;" command="SELECT * FROM [Carpeta Raiz]"/>
  </connection>
  <connection id="2" xr16:uid="{7F704C8B-D382-4F5C-B179-58498F2B0395}" keepAlive="1" name="Consulta - Consolidado_Microrrutas" description="Conexión a la consulta 'Consolidado_Microrrutas' en el libro." type="5" refreshedVersion="8" background="1" saveData="1">
    <dbPr connection="Provider=Microsoft.Mashup.OleDb.1;Data Source=$Workbook$;Location=Consolidado_Microrrutas;Extended Properties=&quot;&quot;" command="SELECT * FROM [Consolidado_Microrrutas]"/>
  </connection>
  <connection id="3" xr16:uid="{053ACD95-8B7D-45F6-B276-5BECD261E1D1}" keepAlive="1" name="Consulta - l_vias_microrruta_BarridoManual" description="Conexión a la consulta 'l_vias_microrruta_BarridoManual' en el libro." type="5" refreshedVersion="0" background="1">
    <dbPr connection="Provider=Microsoft.Mashup.OleDb.1;Data Source=$Workbook$;Location=l_vias_microrruta_BarridoManual;Extended Properties=&quot;&quot;" command="SELECT * FROM [l_vias_microrruta_BarridoManual]"/>
  </connection>
  <connection id="4" xr16:uid="{99B45A25-79EC-4BCD-A349-8BD6532CEBB9}" keepAlive="1" name="Consulta - p_areas_publicas_BarridoManual" description="Conexión a la consulta 'p_areas_publicas_BarridoManual' en el libro." type="5" refreshedVersion="0" background="1">
    <dbPr connection="Provider=Microsoft.Mashup.OleDb.1;Data Source=$Workbook$;Location=p_areas_publicas_BarridoManual;Extended Properties=&quot;&quot;" command="SELECT * FROM [p_areas_publicas_BarridoManual]"/>
  </connection>
  <connection id="5" xr16:uid="{6D9BB9F1-17C7-4CCD-BB10-DA07091BB940}" keepAlive="1" name="Consulta - p_microrruta_BarridoManual" description="Conexión a la consulta 'p_microrruta_BarridoManual' en el libro." type="5" refreshedVersion="0" background="1">
    <dbPr connection="Provider=Microsoft.Mashup.OleDb.1;Data Source=$Workbook$;Location=p_microrruta_BarridoManual;Extended Properties=&quot;&quot;" command="SELECT * FROM [p_microrruta_BarridoManual]"/>
  </connection>
</connections>
</file>

<file path=xl/sharedStrings.xml><?xml version="1.0" encoding="utf-8"?>
<sst xmlns="http://schemas.openxmlformats.org/spreadsheetml/2006/main" count="234" uniqueCount="201">
  <si>
    <t>DIAS</t>
  </si>
  <si>
    <t>TURNO</t>
  </si>
  <si>
    <t>HORARIO</t>
  </si>
  <si>
    <t>SERVICIO</t>
  </si>
  <si>
    <t>LUN - JUE</t>
  </si>
  <si>
    <t>DIA</t>
  </si>
  <si>
    <t>06:00 - 14:00</t>
  </si>
  <si>
    <t>Arbeláez, Cundinamarca</t>
  </si>
  <si>
    <t>Barrido Manual de Vías y Áreas Publicas</t>
  </si>
  <si>
    <t>LUN A DOM</t>
  </si>
  <si>
    <t>MAR - VIE</t>
  </si>
  <si>
    <t>MIE - SAB</t>
  </si>
  <si>
    <t>LUN - MIE - VIE</t>
  </si>
  <si>
    <t>Espinal, Tolima</t>
  </si>
  <si>
    <t>MAR - JUE - SAB</t>
  </si>
  <si>
    <t>JUEVES</t>
  </si>
  <si>
    <t>Flandes, Tolima</t>
  </si>
  <si>
    <t>101</t>
  </si>
  <si>
    <t>LUNES</t>
  </si>
  <si>
    <t>MARTES</t>
  </si>
  <si>
    <t>MIERCOLES</t>
  </si>
  <si>
    <t>SABADO</t>
  </si>
  <si>
    <t>VIERNES</t>
  </si>
  <si>
    <t>Fusagasugá, Cundinamarca</t>
  </si>
  <si>
    <t>Girardot, Cundinamarca</t>
  </si>
  <si>
    <t>B6</t>
  </si>
  <si>
    <t>Guamo, Tolima</t>
  </si>
  <si>
    <t>LUN A SAB</t>
  </si>
  <si>
    <t>101035</t>
  </si>
  <si>
    <t>Melgar, Tolima</t>
  </si>
  <si>
    <t>Ricaurte, Cundinamarca</t>
  </si>
  <si>
    <t>MACRO</t>
  </si>
  <si>
    <t>MICRO</t>
  </si>
  <si>
    <t>GRUPO</t>
  </si>
  <si>
    <t>FRECUENCIA</t>
  </si>
  <si>
    <t>KM BARRIDO - PARQUE</t>
  </si>
  <si>
    <t>KM BARRIDO - PLAZA</t>
  </si>
  <si>
    <t>KM BARRIDO - ESCENARIO DEPORTIVO</t>
  </si>
  <si>
    <t>KM BARRIDO - SEPARADOR</t>
  </si>
  <si>
    <t>KM BARRIDO - ANDEN</t>
  </si>
  <si>
    <t>KM BARRIDO - PUENTE</t>
  </si>
  <si>
    <t>KM BARRIDO - ZONA VERDE</t>
  </si>
  <si>
    <t>KM BARRIDO - CICLORRUTA</t>
  </si>
  <si>
    <t>KM BARRIDO - PEATONAL</t>
  </si>
  <si>
    <t>KM BARRIDO - AREAS PUBLICAS</t>
  </si>
  <si>
    <t>KM BARRIDO - VIAS</t>
  </si>
  <si>
    <t>KM BARRIDO - TOTAL</t>
  </si>
  <si>
    <t>MIÉRCOLES</t>
  </si>
  <si>
    <t>SÁBADO</t>
  </si>
  <si>
    <t>DOMINGO</t>
  </si>
  <si>
    <t>Total Mes</t>
  </si>
  <si>
    <t>JUE - SAB</t>
  </si>
  <si>
    <t>LUN - MIE</t>
  </si>
  <si>
    <t>LUN - MIE - VIE - DOM</t>
  </si>
  <si>
    <t>LUN - VIE</t>
  </si>
  <si>
    <t>MAR - JUE</t>
  </si>
  <si>
    <t>MAR - JUE - SAB - DOM</t>
  </si>
  <si>
    <t>MAR - SAB</t>
  </si>
  <si>
    <t>MIE - VIE</t>
  </si>
  <si>
    <t>Inicio Mes:</t>
  </si>
  <si>
    <t>KILOMNETROS TOTALES</t>
  </si>
  <si>
    <t>Fin Mes:</t>
  </si>
  <si>
    <t>Variable</t>
  </si>
  <si>
    <t>Km</t>
  </si>
  <si>
    <t>INDICADORES - SUI</t>
  </si>
  <si>
    <t>ÁREAS PÚBLICAS</t>
  </si>
  <si>
    <t>VÍAS</t>
  </si>
  <si>
    <t>Validación Km Totales</t>
  </si>
  <si>
    <t>INDICADOR</t>
  </si>
  <si>
    <t>VALOR</t>
  </si>
  <si>
    <t>TOTAL EJECUTADO</t>
  </si>
  <si>
    <t>LBL B</t>
  </si>
  <si>
    <t>VIAS EN OBRA</t>
  </si>
  <si>
    <t>LBL A</t>
  </si>
  <si>
    <t>TOTAL PLANEADO</t>
  </si>
  <si>
    <t>Interventoria</t>
  </si>
  <si>
    <t>CALCULO KILOMETRO BARRIDO - PLANEADO</t>
  </si>
  <si>
    <t>KILOMETROS MES NO ATENDIDOS</t>
  </si>
  <si>
    <t>ELEMENTO</t>
  </si>
  <si>
    <t>DESCRIPCION</t>
  </si>
  <si>
    <t>AREA (M2)</t>
  </si>
  <si>
    <t>LONGITUD (M)</t>
  </si>
  <si>
    <t>KM BARRIDO NO ATENDIDOS - AREA PUBLICA</t>
  </si>
  <si>
    <t>KM BARRIDO NO ATENDIDOS - VIAS</t>
  </si>
  <si>
    <t>KM BARRIDO NO ATENDIDOS - TOTAL</t>
  </si>
  <si>
    <t>FECHA INICIO CIERRE</t>
  </si>
  <si>
    <t>FECHA FIN CIERRE</t>
  </si>
  <si>
    <t xml:space="preserve">TOTAL DIAS NO ATENDIDOS </t>
  </si>
  <si>
    <t>KM MES NO ATENDIDOS - AREA PUBLICA</t>
  </si>
  <si>
    <t>KM MES NO ATENDIDOS - VIAS</t>
  </si>
  <si>
    <t>KM MES NO ATENDIDOS - TOTAL</t>
  </si>
  <si>
    <t>OBSERVACIONES</t>
  </si>
  <si>
    <t>VIA</t>
  </si>
  <si>
    <t>CALCULO KILOMETRO MES - EJECUTADO</t>
  </si>
  <si>
    <t>TOTAL DIAS/MES</t>
  </si>
  <si>
    <t>KM MES - PARQUE
EJECUTADO</t>
  </si>
  <si>
    <t>KM MES - PLAZA
EJECUTADO</t>
  </si>
  <si>
    <t>KM MES - ESCENARIO DEPORTIVO
EJECUTADO</t>
  </si>
  <si>
    <t>KM MES - SEPARADOR
EJECUTADO</t>
  </si>
  <si>
    <t>KM MES - ANDEN
EJECUTADO</t>
  </si>
  <si>
    <t>KM MES - PUENTE
EJECUTADO</t>
  </si>
  <si>
    <t>KM MES - ZONA VERDE
EJECUTADO</t>
  </si>
  <si>
    <t>KM MES - CICLORRUTA
EJECUTADO</t>
  </si>
  <si>
    <t>KM MES - PEATONAL
EJECUTADO</t>
  </si>
  <si>
    <t>KM MES - AREAS PUBLICAS
EJECUTADO</t>
  </si>
  <si>
    <t>KM MES - VIAS
EJECUTADO</t>
  </si>
  <si>
    <t>KM MES - PARQUE
NO ATENDIDO</t>
  </si>
  <si>
    <t>KM MES - PLAZA
NO ATENDIDO</t>
  </si>
  <si>
    <t>KM MES - ESCENARIO DEPORTIVO
NO ATENDIDO</t>
  </si>
  <si>
    <t>KM MES - SEPARADOR
NO ATENDIDO</t>
  </si>
  <si>
    <t>KM MES - ANDEN
NO ATENDIDO</t>
  </si>
  <si>
    <t>KM MES - PUENTE
NO ATENDIDO</t>
  </si>
  <si>
    <t>KM MES - ZONA VERDE
NO ATENDIDO</t>
  </si>
  <si>
    <t>KM MES - CICLORRUTA
NO ATENDIDO</t>
  </si>
  <si>
    <t>KM MES - PEATONAL
NO ATENDIDO</t>
  </si>
  <si>
    <t>KM MES - AREAS PUBLICAS
NO ATENDIDO</t>
  </si>
  <si>
    <t>KM MES - VIAS
NO ATENDIDO</t>
  </si>
  <si>
    <t>PARQUE</t>
  </si>
  <si>
    <t>PLAZA</t>
  </si>
  <si>
    <t>ESCENARIO DEPORTIVO</t>
  </si>
  <si>
    <t>SEPARADOR</t>
  </si>
  <si>
    <t>ANDEN</t>
  </si>
  <si>
    <t>PUENTE</t>
  </si>
  <si>
    <t>ZONA VERDE</t>
  </si>
  <si>
    <t>CICLORRUTA</t>
  </si>
  <si>
    <t>PEATONAL</t>
  </si>
  <si>
    <t>Elemento</t>
  </si>
  <si>
    <t>NUMERO BORDILLOS</t>
  </si>
  <si>
    <t>AREA PUBLICA</t>
  </si>
  <si>
    <t>SUMA DE KILOMETRAJES EJECUTADOS POR MES/SERVICIO-LOCALIDAD</t>
  </si>
  <si>
    <t>Total general</t>
  </si>
  <si>
    <t>KM MES - TOTAL 
PLANEADO</t>
  </si>
  <si>
    <t>KM MES - TOTAL 
NO ATENDIDO</t>
  </si>
  <si>
    <t>KM MES - TOTAL 
EJECUTADO</t>
  </si>
  <si>
    <t xml:space="preserve"> KM MES - TOTAL 
PLANEADO</t>
  </si>
  <si>
    <t>MUNICIPIO</t>
  </si>
  <si>
    <t xml:space="preserve"> KM MES - TOTAL 
NO ATENDIDO</t>
  </si>
  <si>
    <t xml:space="preserve"> KM MES - TOTAL 
EJECUTADO</t>
  </si>
  <si>
    <t>PATH_ArchivoRaiz</t>
  </si>
  <si>
    <t>CAMPO</t>
  </si>
  <si>
    <t>DESCRIPCIÓN</t>
  </si>
  <si>
    <t>OBSERVACIÓN</t>
  </si>
  <si>
    <t>CALCULO KILOMETROS BARRIDO - PLANEADO</t>
  </si>
  <si>
    <t>Toda la información proviene del Plan Operativo que esté en vigencia</t>
  </si>
  <si>
    <t>NUMICRO</t>
  </si>
  <si>
    <t xml:space="preserve">GRUPO </t>
  </si>
  <si>
    <t>LOCALIDAD</t>
  </si>
  <si>
    <t>KM ANDEN</t>
  </si>
  <si>
    <t>KM PARQUE</t>
  </si>
  <si>
    <t>KM PLAZA</t>
  </si>
  <si>
    <t>KM PLAZOLETA</t>
  </si>
  <si>
    <t>KM SEPARADOR</t>
  </si>
  <si>
    <t>KM ZONA PEATONAL</t>
  </si>
  <si>
    <t>KM AREAS PUBLICAS</t>
  </si>
  <si>
    <t>KM CICLORRUTA</t>
  </si>
  <si>
    <t>KM VIAS</t>
  </si>
  <si>
    <t>KM BARRIDO TOTAL</t>
  </si>
  <si>
    <t>KM MES BARRIDO PLANEADO</t>
  </si>
  <si>
    <t>Formulado = km barrido total * total dias /mes</t>
  </si>
  <si>
    <t>KM ANDEN NO ATENDIDO</t>
  </si>
  <si>
    <t xml:space="preserve">Kilómetros de barrido no atendidos identificados en el registro auxiliar (Km-NoAtendidos).
El dato lo entrega operaciones y el auxiliar se encuentra formulado. </t>
  </si>
  <si>
    <t>KM PARQUE NO ATENDIDO</t>
  </si>
  <si>
    <t>KM PLAZA NO ARTENDIDO</t>
  </si>
  <si>
    <t>KM PLAZOLETA NO ATENDIDO</t>
  </si>
  <si>
    <t>KM SEPARADOR NO ATENDIDO</t>
  </si>
  <si>
    <t>KM ZONA PEATONAL NO ATENDIDO</t>
  </si>
  <si>
    <t>KM AREAS NO ATENDIDAS</t>
  </si>
  <si>
    <t>KM CICLORRUTAS NO ATENDIDAS</t>
  </si>
  <si>
    <t>KM VIAS NO ATENDIDAS</t>
  </si>
  <si>
    <t>KM TOTAL NO ATENDIDO</t>
  </si>
  <si>
    <t>Suma (KM AREAS NO ATENDIDAS ; KM CICLORRUTAS NO ATENDIDAS; KM VIAS NO ATENDIDAS)</t>
  </si>
  <si>
    <t>CALCULO KILOMETROS MES - EJECUTADO</t>
  </si>
  <si>
    <t>Campo Formulado (Dias mes)</t>
  </si>
  <si>
    <t>KM ANDEN - MES</t>
  </si>
  <si>
    <t>Campo Formulado =([@[KM ANDEN]]*[@[TOTAL DIAS/MES]])-[@[KM ANDEN NO ATENDIDO]]</t>
  </si>
  <si>
    <t>KM PARQUE - MES</t>
  </si>
  <si>
    <t>Campo Formulado=([@[KM PARQUE]]*[@[TOTAL DIAS/MES]])-[@[KM PARQUE NO ATENDIDO]]</t>
  </si>
  <si>
    <t>KM PLAZA - MES</t>
  </si>
  <si>
    <t>Campo Formulado=([@[KM PLAZA]]*[@[TOTAL DIAS/MES]])-[@[KM PLAZA NO ARTENDIDO]]</t>
  </si>
  <si>
    <t>KM PLAZOLETA - MES</t>
  </si>
  <si>
    <t>Campo Formulado=([@[KM PLAZOLETA]]*[@[TOTAL DIAS/MES]])-[@[KM PLAZOLETA NO ATENDIDO]]</t>
  </si>
  <si>
    <t>KM SEPARADOR - MES</t>
  </si>
  <si>
    <t>Campo Formulado=([@[KM SEPARADOR]]*[@[TOTAL DIAS/MES]])-[@[KM SEPARADOR NO ATENDIDO]]</t>
  </si>
  <si>
    <t>KM ZONA PEATONAL - MES</t>
  </si>
  <si>
    <t>Campo Formulado =([@[KM ZONA PEATONAL]]*[@[TOTAL DIAS/MES]])-[@[KM ZONA PEATONAL NO ATENDIDO]]</t>
  </si>
  <si>
    <t>KM AREAS PUBLICAS - MES</t>
  </si>
  <si>
    <t>Campo Formulado=([@[KM AREAS PUBLICAS]]*[@[TOTAL DIAS/MES]])-[@[KM AREAS NO ATENDIDAS]]</t>
  </si>
  <si>
    <t>KM CICLORRUTA - MES</t>
  </si>
  <si>
    <t>Campo Formulado=([@[KM CICLORRUTA]]*[@[TOTAL DIAS/MES]])-[@[KM CICLORRUTAS NO ATENDIDAS]]</t>
  </si>
  <si>
    <t>KM VIAS MES</t>
  </si>
  <si>
    <t>Campo Formulado=([@[KM VIAS]]*[@[TOTAL DIAS/MES]])-[@[KM VIAS NO ATENDIDAS]]</t>
  </si>
  <si>
    <t>KM BARRIDO TOTAL MES</t>
  </si>
  <si>
    <t>Campo Formulado=SUMA(Consolidado_Barrido[@[KM AREAS PUBLICAS - MES]:[KM VIAS MES]])</t>
  </si>
  <si>
    <t>CALCULO KILOMETROS DE BARRIDO</t>
  </si>
  <si>
    <t>CÓDIGO</t>
  </si>
  <si>
    <t>VERSIÓN</t>
  </si>
  <si>
    <t>FECHA EMISIÓN</t>
  </si>
  <si>
    <t>FECHA ACTUALIZACIÓN</t>
  </si>
  <si>
    <t>PÁGINA</t>
  </si>
  <si>
    <t>AT-FO-13</t>
  </si>
  <si>
    <t>Página 1 de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</si>
</sst>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164" formatCode="#,##0.0000"/>
    <numFmt numFmtId="165" formatCode="0.0000"/>
    <numFmt numFmtId="166" formatCode="yyyy\-mm\-dd"/>
    <numFmt numFmtId="167" formatCode="dd/mm/yyyy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ndara"/>
      <family val="2"/>
    </font>
    <font>
      <b/>
      <sz val="8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rgb="FF3F3F3F"/>
      <name val="Calibri"/>
      <family val="2"/>
      <scheme val="minor"/>
    </font>
    <font>
      <sz val="10"/>
      <color rgb="FF131A1C"/>
      <name val="Candara"/>
      <family val="2"/>
    </font>
    <font>
      <sz val="11"/>
      <color theme="1"/>
      <name val="Candara"/>
      <family val="2"/>
    </font>
    <font>
      <b/>
      <sz val="18"/>
      <color theme="1"/>
      <name val="Candara"/>
      <family val="2"/>
    </font>
    <font>
      <b/>
      <sz val="11"/>
      <color theme="0"/>
      <name val="Candara"/>
      <family val="2"/>
    </font>
    <font>
      <b/>
      <sz val="11"/>
      <color theme="1"/>
      <name val="Candara"/>
      <family val="2"/>
    </font>
    <font>
      <b/>
      <sz val="11"/>
      <color rgb="FFFA7D00"/>
      <name val="Candara"/>
      <family val="2"/>
    </font>
    <font>
      <b/>
      <sz val="14"/>
      <color theme="0"/>
      <name val="Candara"/>
      <family val="2"/>
    </font>
    <font>
      <b/>
      <sz val="8"/>
      <name val="Candara"/>
      <family val="2"/>
    </font>
    <font>
      <sz val="8"/>
      <name val="Candara"/>
      <family val="2"/>
    </font>
    <font>
      <sz val="11"/>
      <color theme="0"/>
      <name val="Candara"/>
      <family val="2"/>
    </font>
    <font>
      <b/>
      <sz val="11"/>
      <name val="Candara"/>
      <family val="2"/>
    </font>
    <font>
      <b/>
      <sz val="11"/>
      <color rgb="FF3F3F3F"/>
      <name val="Candara"/>
      <family val="2"/>
    </font>
  </fonts>
  <fills count="1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7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</patternFill>
    </fill>
    <fill>
      <patternFill patternType="solid">
        <fgColor theme="6"/>
        <bgColor indexed="64"/>
      </patternFill>
    </fill>
    <fill>
      <patternFill patternType="solid">
        <fgColor theme="0" tint="-0.14999847407452621"/>
        <bgColor indexed="64"/>
      </patternFill>
    </fill>
  </fills>
  <borders count="56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indexed="64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auto="1"/>
      </bottom>
      <diagonal/>
    </border>
  </borders>
  <cellStyleXfs count="12">
    <xf numFmtId="0" fontId="0" fillId="0" borderId="0"/>
    <xf numFmtId="41" fontId="1" fillId="0" borderId="0" applyFont="0" applyFill="0" applyBorder="0" applyAlignment="0" applyProtection="0"/>
    <xf numFmtId="0" fontId="2" fillId="2" borderId="1" applyNumberFormat="0" applyAlignment="0" applyProtection="0"/>
    <xf numFmtId="0" fontId="3" fillId="3" borderId="2" applyNumberFormat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1" fillId="6" borderId="0" applyNumberFormat="0" applyBorder="0" applyAlignment="0" applyProtection="0"/>
    <xf numFmtId="0" fontId="4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4" fillId="12" borderId="0" applyNumberFormat="0" applyBorder="0" applyAlignment="0" applyProtection="0"/>
    <xf numFmtId="0" fontId="10" fillId="2" borderId="34" applyNumberFormat="0" applyAlignment="0" applyProtection="0"/>
  </cellStyleXfs>
  <cellXfs count="127">
    <xf numFmtId="0" fontId="0" fillId="0" borderId="0" xfId="0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11" fillId="0" borderId="4" xfId="0" applyFont="1" applyBorder="1" applyAlignment="1">
      <alignment vertical="center" wrapText="1"/>
    </xf>
    <xf numFmtId="0" fontId="6" fillId="0" borderId="51" xfId="0" applyFont="1" applyBorder="1" applyAlignment="1">
      <alignment horizontal="center"/>
    </xf>
    <xf numFmtId="14" fontId="6" fillId="0" borderId="51" xfId="0" applyNumberFormat="1" applyFont="1" applyBorder="1" applyAlignment="1">
      <alignment horizontal="center"/>
    </xf>
    <xf numFmtId="0" fontId="12" fillId="0" borderId="46" xfId="0" applyFont="1" applyBorder="1" applyAlignment="1">
      <alignment horizontal="center"/>
    </xf>
    <xf numFmtId="0" fontId="12" fillId="0" borderId="47" xfId="0" applyFont="1" applyBorder="1" applyAlignment="1">
      <alignment horizontal="center"/>
    </xf>
    <xf numFmtId="0" fontId="12" fillId="0" borderId="48" xfId="0" applyFont="1" applyBorder="1" applyAlignment="1">
      <alignment horizontal="center"/>
    </xf>
    <xf numFmtId="0" fontId="13" fillId="0" borderId="49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2" fillId="0" borderId="0" xfId="0" applyFont="1"/>
    <xf numFmtId="0" fontId="12" fillId="0" borderId="49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12" fillId="0" borderId="50" xfId="0" applyFont="1" applyBorder="1" applyAlignment="1">
      <alignment horizontal="center"/>
    </xf>
    <xf numFmtId="0" fontId="12" fillId="0" borderId="52" xfId="0" applyFont="1" applyBorder="1" applyAlignment="1">
      <alignment horizontal="center"/>
    </xf>
    <xf numFmtId="0" fontId="12" fillId="0" borderId="53" xfId="0" applyFont="1" applyBorder="1" applyAlignment="1">
      <alignment horizontal="center"/>
    </xf>
    <xf numFmtId="0" fontId="12" fillId="0" borderId="54" xfId="0" applyFont="1" applyBorder="1" applyAlignment="1">
      <alignment horizontal="center"/>
    </xf>
    <xf numFmtId="0" fontId="13" fillId="0" borderId="52" xfId="0" applyFont="1" applyBorder="1" applyAlignment="1">
      <alignment horizontal="center" vertical="center"/>
    </xf>
    <xf numFmtId="0" fontId="13" fillId="0" borderId="53" xfId="0" applyFont="1" applyBorder="1" applyAlignment="1">
      <alignment horizontal="center" vertical="center"/>
    </xf>
    <xf numFmtId="0" fontId="13" fillId="0" borderId="55" xfId="0" applyFont="1" applyBorder="1" applyAlignment="1">
      <alignment horizontal="center" vertical="center"/>
    </xf>
    <xf numFmtId="0" fontId="14" fillId="3" borderId="2" xfId="3" applyFont="1"/>
    <xf numFmtId="14" fontId="14" fillId="3" borderId="2" xfId="3" applyNumberFormat="1" applyFont="1"/>
    <xf numFmtId="0" fontId="15" fillId="9" borderId="0" xfId="9" applyFont="1" applyAlignment="1">
      <alignment horizontal="center"/>
    </xf>
    <xf numFmtId="0" fontId="12" fillId="0" borderId="0" xfId="0" applyFont="1" applyAlignment="1">
      <alignment horizontal="center"/>
    </xf>
    <xf numFmtId="164" fontId="12" fillId="0" borderId="0" xfId="0" applyNumberFormat="1" applyFont="1"/>
    <xf numFmtId="0" fontId="16" fillId="2" borderId="1" xfId="2" applyFont="1" applyAlignment="1">
      <alignment horizontal="center"/>
    </xf>
    <xf numFmtId="0" fontId="15" fillId="8" borderId="0" xfId="8" applyFont="1"/>
    <xf numFmtId="164" fontId="15" fillId="8" borderId="0" xfId="8" applyNumberFormat="1" applyFont="1"/>
    <xf numFmtId="0" fontId="12" fillId="6" borderId="0" xfId="6" applyFont="1"/>
    <xf numFmtId="164" fontId="12" fillId="6" borderId="0" xfId="6" applyNumberFormat="1" applyFont="1"/>
    <xf numFmtId="0" fontId="14" fillId="4" borderId="0" xfId="4" applyFont="1"/>
    <xf numFmtId="164" fontId="14" fillId="4" borderId="0" xfId="4" applyNumberFormat="1" applyFont="1"/>
    <xf numFmtId="0" fontId="15" fillId="0" borderId="0" xfId="0" applyFont="1"/>
    <xf numFmtId="164" fontId="15" fillId="0" borderId="0" xfId="0" applyNumberFormat="1" applyFont="1"/>
    <xf numFmtId="0" fontId="17" fillId="7" borderId="13" xfId="7" applyFont="1" applyBorder="1" applyAlignment="1">
      <alignment horizontal="center" vertical="center" wrapText="1"/>
    </xf>
    <xf numFmtId="0" fontId="17" fillId="7" borderId="14" xfId="7" applyFont="1" applyBorder="1" applyAlignment="1">
      <alignment horizontal="center" vertical="center" wrapText="1"/>
    </xf>
    <xf numFmtId="0" fontId="17" fillId="5" borderId="14" xfId="5" applyFont="1" applyBorder="1" applyAlignment="1">
      <alignment horizontal="center" vertical="center"/>
    </xf>
    <xf numFmtId="0" fontId="17" fillId="12" borderId="13" xfId="10" applyFont="1" applyBorder="1" applyAlignment="1">
      <alignment horizontal="center" vertical="center"/>
    </xf>
    <xf numFmtId="0" fontId="17" fillId="12" borderId="14" xfId="10" applyFont="1" applyBorder="1" applyAlignment="1">
      <alignment horizontal="center" vertical="center"/>
    </xf>
    <xf numFmtId="0" fontId="17" fillId="12" borderId="15" xfId="10" applyFont="1" applyBorder="1" applyAlignment="1">
      <alignment horizontal="center" vertical="center"/>
    </xf>
    <xf numFmtId="0" fontId="17" fillId="0" borderId="0" xfId="10" applyFont="1" applyFill="1" applyBorder="1" applyAlignment="1">
      <alignment vertical="center"/>
    </xf>
    <xf numFmtId="0" fontId="12" fillId="0" borderId="13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 wrapText="1"/>
    </xf>
    <xf numFmtId="164" fontId="12" fillId="0" borderId="11" xfId="0" applyNumberFormat="1" applyFont="1" applyBorder="1"/>
    <xf numFmtId="164" fontId="12" fillId="0" borderId="12" xfId="0" applyNumberFormat="1" applyFont="1" applyBorder="1"/>
    <xf numFmtId="3" fontId="12" fillId="0" borderId="11" xfId="0" applyNumberFormat="1" applyFont="1" applyBorder="1" applyAlignment="1">
      <alignment horizontal="center"/>
    </xf>
    <xf numFmtId="0" fontId="12" fillId="0" borderId="13" xfId="0" applyFont="1" applyBorder="1"/>
    <xf numFmtId="0" fontId="12" fillId="0" borderId="14" xfId="0" applyFont="1" applyBorder="1"/>
    <xf numFmtId="0" fontId="12" fillId="0" borderId="15" xfId="0" applyFont="1" applyBorder="1"/>
    <xf numFmtId="164" fontId="12" fillId="0" borderId="13" xfId="0" applyNumberFormat="1" applyFont="1" applyBorder="1"/>
    <xf numFmtId="164" fontId="12" fillId="0" borderId="14" xfId="0" applyNumberFormat="1" applyFont="1" applyBorder="1"/>
    <xf numFmtId="164" fontId="12" fillId="0" borderId="33" xfId="0" applyNumberFormat="1" applyFont="1" applyBorder="1"/>
    <xf numFmtId="164" fontId="12" fillId="0" borderId="15" xfId="0" applyNumberFormat="1" applyFont="1" applyBorder="1"/>
    <xf numFmtId="0" fontId="12" fillId="0" borderId="0" xfId="0" pivotButton="1" applyFont="1"/>
    <xf numFmtId="0" fontId="12" fillId="0" borderId="0" xfId="0" applyFont="1" applyAlignment="1">
      <alignment horizontal="left"/>
    </xf>
    <xf numFmtId="0" fontId="14" fillId="7" borderId="26" xfId="7" applyFont="1" applyBorder="1" applyAlignment="1"/>
    <xf numFmtId="0" fontId="14" fillId="7" borderId="9" xfId="7" applyFont="1" applyBorder="1" applyAlignment="1">
      <alignment horizontal="center"/>
    </xf>
    <xf numFmtId="0" fontId="14" fillId="7" borderId="10" xfId="7" applyFont="1" applyBorder="1" applyAlignment="1">
      <alignment horizontal="center"/>
    </xf>
    <xf numFmtId="49" fontId="18" fillId="0" borderId="6" xfId="0" applyNumberFormat="1" applyFont="1" applyBorder="1" applyAlignment="1">
      <alignment horizontal="center" vertical="center" wrapText="1"/>
    </xf>
    <xf numFmtId="49" fontId="18" fillId="0" borderId="7" xfId="0" applyNumberFormat="1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18" fillId="10" borderId="27" xfId="0" applyFont="1" applyFill="1" applyBorder="1" applyAlignment="1">
      <alignment horizontal="center" vertical="center" wrapText="1"/>
    </xf>
    <xf numFmtId="0" fontId="18" fillId="10" borderId="20" xfId="0" applyFont="1" applyFill="1" applyBorder="1" applyAlignment="1">
      <alignment horizontal="center" vertical="center" wrapText="1"/>
    </xf>
    <xf numFmtId="0" fontId="18" fillId="10" borderId="21" xfId="0" applyFont="1" applyFill="1" applyBorder="1" applyAlignment="1">
      <alignment horizontal="center" vertical="center" wrapText="1"/>
    </xf>
    <xf numFmtId="0" fontId="18" fillId="11" borderId="7" xfId="0" applyFont="1" applyFill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/>
    </xf>
    <xf numFmtId="49" fontId="14" fillId="3" borderId="2" xfId="3" applyNumberFormat="1" applyFont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165" fontId="19" fillId="0" borderId="28" xfId="0" applyNumberFormat="1" applyFont="1" applyBorder="1" applyAlignment="1">
      <alignment horizontal="center" vertical="center"/>
    </xf>
    <xf numFmtId="0" fontId="19" fillId="0" borderId="22" xfId="0" applyFont="1" applyBorder="1" applyAlignment="1">
      <alignment horizontal="center" vertical="center"/>
    </xf>
    <xf numFmtId="165" fontId="19" fillId="0" borderId="23" xfId="0" applyNumberFormat="1" applyFont="1" applyBorder="1" applyAlignment="1">
      <alignment horizontal="center" vertical="center"/>
    </xf>
    <xf numFmtId="165" fontId="19" fillId="0" borderId="4" xfId="0" applyNumberFormat="1" applyFont="1" applyBorder="1" applyAlignment="1">
      <alignment horizontal="center" vertical="center"/>
    </xf>
    <xf numFmtId="167" fontId="19" fillId="0" borderId="4" xfId="0" applyNumberFormat="1" applyFont="1" applyBorder="1" applyAlignment="1">
      <alignment horizontal="center" vertical="center"/>
    </xf>
    <xf numFmtId="1" fontId="19" fillId="0" borderId="4" xfId="1" applyNumberFormat="1" applyFont="1" applyFill="1" applyBorder="1" applyAlignment="1">
      <alignment horizontal="center" vertical="center"/>
    </xf>
    <xf numFmtId="1" fontId="18" fillId="0" borderId="4" xfId="0" applyNumberFormat="1" applyFont="1" applyBorder="1" applyAlignment="1">
      <alignment horizontal="center"/>
    </xf>
    <xf numFmtId="165" fontId="19" fillId="0" borderId="4" xfId="0" applyNumberFormat="1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0" fontId="19" fillId="0" borderId="18" xfId="0" applyFont="1" applyBorder="1" applyAlignment="1">
      <alignment horizontal="center" vertical="center"/>
    </xf>
    <xf numFmtId="0" fontId="19" fillId="0" borderId="16" xfId="0" applyFont="1" applyBorder="1" applyAlignment="1">
      <alignment horizontal="center" vertical="center"/>
    </xf>
    <xf numFmtId="165" fontId="19" fillId="0" borderId="29" xfId="0" applyNumberFormat="1" applyFont="1" applyBorder="1" applyAlignment="1">
      <alignment horizontal="center" vertical="center"/>
    </xf>
    <xf numFmtId="0" fontId="19" fillId="0" borderId="24" xfId="0" applyFont="1" applyBorder="1" applyAlignment="1">
      <alignment horizontal="center" vertical="center"/>
    </xf>
    <xf numFmtId="165" fontId="19" fillId="0" borderId="25" xfId="0" applyNumberFormat="1" applyFont="1" applyBorder="1" applyAlignment="1">
      <alignment horizontal="center" vertical="center"/>
    </xf>
    <xf numFmtId="165" fontId="19" fillId="0" borderId="18" xfId="0" applyNumberFormat="1" applyFont="1" applyBorder="1" applyAlignment="1">
      <alignment horizontal="center" vertical="center"/>
    </xf>
    <xf numFmtId="167" fontId="19" fillId="0" borderId="18" xfId="0" applyNumberFormat="1" applyFont="1" applyBorder="1" applyAlignment="1">
      <alignment horizontal="center" vertical="center"/>
    </xf>
    <xf numFmtId="1" fontId="19" fillId="0" borderId="18" xfId="1" applyNumberFormat="1" applyFont="1" applyFill="1" applyBorder="1" applyAlignment="1">
      <alignment horizontal="center" vertical="center"/>
    </xf>
    <xf numFmtId="1" fontId="18" fillId="0" borderId="18" xfId="0" applyNumberFormat="1" applyFont="1" applyBorder="1" applyAlignment="1">
      <alignment horizontal="center"/>
    </xf>
    <xf numFmtId="165" fontId="19" fillId="0" borderId="18" xfId="0" applyNumberFormat="1" applyFont="1" applyBorder="1" applyAlignment="1">
      <alignment horizontal="center"/>
    </xf>
    <xf numFmtId="0" fontId="20" fillId="13" borderId="5" xfId="0" applyFont="1" applyFill="1" applyBorder="1" applyAlignment="1">
      <alignment horizontal="center" vertical="center"/>
    </xf>
    <xf numFmtId="0" fontId="20" fillId="13" borderId="19" xfId="0" applyFont="1" applyFill="1" applyBorder="1" applyAlignment="1">
      <alignment horizontal="center" vertical="center"/>
    </xf>
    <xf numFmtId="0" fontId="20" fillId="13" borderId="17" xfId="0" applyFont="1" applyFill="1" applyBorder="1" applyAlignment="1">
      <alignment horizontal="center" vertical="center"/>
    </xf>
    <xf numFmtId="165" fontId="20" fillId="13" borderId="17" xfId="0" applyNumberFormat="1" applyFont="1" applyFill="1" applyBorder="1" applyAlignment="1">
      <alignment horizontal="center" vertical="center"/>
    </xf>
    <xf numFmtId="165" fontId="6" fillId="0" borderId="30" xfId="0" applyNumberFormat="1" applyFont="1" applyBorder="1" applyAlignment="1">
      <alignment horizontal="center" vertical="center"/>
    </xf>
    <xf numFmtId="165" fontId="6" fillId="0" borderId="31" xfId="0" applyNumberFormat="1" applyFont="1" applyBorder="1" applyAlignment="1">
      <alignment horizontal="center" vertical="center"/>
    </xf>
    <xf numFmtId="165" fontId="6" fillId="0" borderId="32" xfId="0" applyNumberFormat="1" applyFont="1" applyBorder="1" applyAlignment="1">
      <alignment horizontal="center" vertical="center"/>
    </xf>
    <xf numFmtId="0" fontId="20" fillId="13" borderId="19" xfId="0" applyFont="1" applyFill="1" applyBorder="1" applyAlignment="1">
      <alignment horizontal="center"/>
    </xf>
    <xf numFmtId="165" fontId="6" fillId="0" borderId="30" xfId="0" applyNumberFormat="1" applyFont="1" applyBorder="1" applyAlignment="1">
      <alignment horizontal="center"/>
    </xf>
    <xf numFmtId="165" fontId="6" fillId="0" borderId="31" xfId="0" applyNumberFormat="1" applyFont="1" applyBorder="1" applyAlignment="1">
      <alignment horizontal="center"/>
    </xf>
    <xf numFmtId="165" fontId="6" fillId="0" borderId="32" xfId="0" applyNumberFormat="1" applyFont="1" applyBorder="1" applyAlignment="1">
      <alignment horizontal="center"/>
    </xf>
    <xf numFmtId="0" fontId="20" fillId="13" borderId="3" xfId="0" applyFont="1" applyFill="1" applyBorder="1" applyAlignment="1">
      <alignment horizontal="center"/>
    </xf>
    <xf numFmtId="166" fontId="12" fillId="0" borderId="0" xfId="0" applyNumberFormat="1" applyFont="1"/>
    <xf numFmtId="0" fontId="14" fillId="3" borderId="36" xfId="3" applyFont="1" applyBorder="1" applyAlignment="1">
      <alignment horizontal="center" vertical="center"/>
    </xf>
    <xf numFmtId="0" fontId="14" fillId="3" borderId="36" xfId="3" applyFont="1" applyBorder="1" applyAlignment="1">
      <alignment horizontal="left" vertical="center"/>
    </xf>
    <xf numFmtId="0" fontId="21" fillId="14" borderId="35" xfId="3" applyFont="1" applyFill="1" applyBorder="1" applyAlignment="1">
      <alignment horizontal="center" vertical="center"/>
    </xf>
    <xf numFmtId="0" fontId="22" fillId="2" borderId="24" xfId="11" applyFont="1" applyBorder="1" applyAlignment="1">
      <alignment horizontal="center" vertical="center" wrapText="1"/>
    </xf>
    <xf numFmtId="0" fontId="22" fillId="2" borderId="37" xfId="11" applyFont="1" applyBorder="1" applyAlignment="1">
      <alignment horizontal="center" vertical="center" wrapText="1"/>
    </xf>
    <xf numFmtId="0" fontId="21" fillId="14" borderId="0" xfId="3" applyFont="1" applyFill="1" applyBorder="1" applyAlignment="1">
      <alignment horizontal="center" vertical="center"/>
    </xf>
    <xf numFmtId="0" fontId="22" fillId="2" borderId="30" xfId="11" applyFont="1" applyBorder="1" applyAlignment="1">
      <alignment horizontal="center" vertical="center" wrapText="1"/>
    </xf>
    <xf numFmtId="0" fontId="22" fillId="2" borderId="21" xfId="11" applyFont="1" applyBorder="1" applyAlignment="1">
      <alignment horizontal="center" vertical="center" wrapText="1"/>
    </xf>
    <xf numFmtId="0" fontId="22" fillId="2" borderId="38" xfId="11" applyFont="1" applyBorder="1" applyAlignment="1">
      <alignment horizontal="center" vertical="center" wrapText="1"/>
    </xf>
    <xf numFmtId="0" fontId="22" fillId="2" borderId="39" xfId="11" applyFont="1" applyBorder="1" applyAlignment="1">
      <alignment horizontal="center" vertical="center" wrapText="1"/>
    </xf>
    <xf numFmtId="0" fontId="22" fillId="2" borderId="40" xfId="11" applyFont="1" applyBorder="1" applyAlignment="1">
      <alignment horizontal="center" vertical="center" wrapText="1"/>
    </xf>
    <xf numFmtId="0" fontId="21" fillId="14" borderId="41" xfId="3" applyFont="1" applyFill="1" applyBorder="1" applyAlignment="1">
      <alignment horizontal="center" vertical="center"/>
    </xf>
    <xf numFmtId="0" fontId="22" fillId="2" borderId="42" xfId="11" applyFont="1" applyBorder="1" applyAlignment="1">
      <alignment horizontal="center" vertical="center" wrapText="1"/>
    </xf>
    <xf numFmtId="0" fontId="21" fillId="14" borderId="12" xfId="3" applyFont="1" applyFill="1" applyBorder="1" applyAlignment="1">
      <alignment horizontal="center" vertical="center"/>
    </xf>
    <xf numFmtId="0" fontId="22" fillId="2" borderId="20" xfId="11" applyFont="1" applyBorder="1" applyAlignment="1">
      <alignment horizontal="center" vertical="center" wrapText="1"/>
    </xf>
    <xf numFmtId="0" fontId="22" fillId="2" borderId="21" xfId="11" applyFont="1" applyBorder="1" applyAlignment="1">
      <alignment horizontal="center" vertical="center" wrapText="1"/>
    </xf>
    <xf numFmtId="0" fontId="22" fillId="2" borderId="37" xfId="11" applyFont="1" applyBorder="1" applyAlignment="1">
      <alignment horizontal="center" vertical="center" wrapText="1"/>
    </xf>
    <xf numFmtId="0" fontId="21" fillId="14" borderId="43" xfId="3" applyFont="1" applyFill="1" applyBorder="1" applyAlignment="1">
      <alignment horizontal="center" vertical="center"/>
    </xf>
    <xf numFmtId="0" fontId="22" fillId="2" borderId="44" xfId="11" applyFont="1" applyBorder="1" applyAlignment="1">
      <alignment horizontal="center" vertical="center" wrapText="1"/>
    </xf>
    <xf numFmtId="0" fontId="22" fillId="2" borderId="45" xfId="11" applyFont="1" applyBorder="1" applyAlignment="1">
      <alignment horizontal="center" vertical="center" wrapText="1"/>
    </xf>
  </cellXfs>
  <cellStyles count="12">
    <cellStyle name="40% - Énfasis4" xfId="6" builtinId="43"/>
    <cellStyle name="40% - Énfasis6" xfId="8" builtinId="51"/>
    <cellStyle name="60% - Énfasis6" xfId="9" builtinId="52"/>
    <cellStyle name="Cálculo" xfId="2" builtinId="22"/>
    <cellStyle name="Celda de comprobación" xfId="3" builtinId="23"/>
    <cellStyle name="Énfasis1" xfId="4" builtinId="29"/>
    <cellStyle name="Énfasis2" xfId="10" builtinId="33"/>
    <cellStyle name="Énfasis4" xfId="5" builtinId="41"/>
    <cellStyle name="Énfasis5" xfId="7" builtinId="45"/>
    <cellStyle name="Millares [0]" xfId="1" builtinId="6"/>
    <cellStyle name="Normal" xfId="0" builtinId="0"/>
    <cellStyle name="Salida" xfId="11" builtinId="21"/>
  </cellStyles>
  <dxfs count="199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ndara"/>
        <family val="2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Candara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ndara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ndara"/>
        <family val="2"/>
        <scheme val="none"/>
      </font>
      <fill>
        <patternFill patternType="solid">
          <fgColor indexed="64"/>
          <bgColor theme="6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ndara"/>
        <family val="2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ndara"/>
        <family val="2"/>
        <scheme val="none"/>
      </font>
      <numFmt numFmtId="165" formatCode="0.000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ndara"/>
        <family val="2"/>
        <scheme val="none"/>
      </font>
      <numFmt numFmtId="165" formatCode="0.00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ndara"/>
        <family val="2"/>
        <scheme val="none"/>
      </font>
      <numFmt numFmtId="165" formatCode="0.000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ndara"/>
        <family val="2"/>
        <scheme val="none"/>
      </font>
      <numFmt numFmtId="165" formatCode="0.00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ndara"/>
        <family val="2"/>
        <scheme val="none"/>
      </font>
      <numFmt numFmtId="165" formatCode="0.0000"/>
      <alignment horizontal="center" vertical="bottom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ndara"/>
        <family val="2"/>
        <scheme val="none"/>
      </font>
      <numFmt numFmtId="165" formatCode="0.00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ndara"/>
        <family val="2"/>
        <scheme val="none"/>
      </font>
      <fill>
        <patternFill patternType="solid">
          <fgColor indexed="64"/>
          <bgColor theme="6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ndara"/>
        <family val="2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ndara"/>
        <family val="2"/>
        <scheme val="none"/>
      </font>
      <fill>
        <patternFill patternType="solid">
          <fgColor indexed="64"/>
          <bgColor theme="6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ndara"/>
        <family val="2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ndara"/>
        <family val="2"/>
        <scheme val="none"/>
      </font>
      <fill>
        <patternFill patternType="solid">
          <fgColor indexed="64"/>
          <bgColor theme="6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ndara"/>
        <family val="2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ndara"/>
        <family val="2"/>
        <scheme val="none"/>
      </font>
      <fill>
        <patternFill patternType="solid">
          <fgColor indexed="64"/>
          <bgColor theme="6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ndara"/>
        <family val="2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ndara"/>
        <family val="2"/>
        <scheme val="none"/>
      </font>
      <fill>
        <patternFill patternType="solid">
          <fgColor indexed="64"/>
          <bgColor theme="6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ndara"/>
        <family val="2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ndara"/>
        <family val="2"/>
        <scheme val="none"/>
      </font>
      <fill>
        <patternFill patternType="solid">
          <fgColor indexed="64"/>
          <bgColor theme="6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ndara"/>
        <family val="2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ndara"/>
        <family val="2"/>
        <scheme val="none"/>
      </font>
      <fill>
        <patternFill patternType="solid">
          <fgColor indexed="64"/>
          <bgColor theme="6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ndara"/>
        <family val="2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ndara"/>
        <family val="2"/>
        <scheme val="none"/>
      </font>
      <fill>
        <patternFill patternType="solid">
          <fgColor indexed="64"/>
          <bgColor theme="6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ndara"/>
        <family val="2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ndara"/>
        <family val="2"/>
        <scheme val="none"/>
      </font>
      <fill>
        <patternFill patternType="solid">
          <fgColor indexed="64"/>
          <bgColor theme="6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ndara"/>
        <family val="2"/>
        <scheme val="none"/>
      </font>
      <numFmt numFmtId="167" formatCode="dd/mm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ndara"/>
        <family val="2"/>
        <scheme val="none"/>
      </font>
      <fill>
        <patternFill patternType="solid">
          <fgColor indexed="64"/>
          <bgColor theme="6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ndara"/>
        <family val="2"/>
        <scheme val="none"/>
      </font>
      <numFmt numFmtId="167" formatCode="dd/mm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ndara"/>
        <family val="2"/>
        <scheme val="none"/>
      </font>
      <numFmt numFmtId="165" formatCode="0.00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ndara"/>
        <family val="2"/>
        <scheme val="none"/>
      </font>
      <numFmt numFmtId="165" formatCode="0.00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ndara"/>
        <family val="2"/>
        <scheme val="none"/>
      </font>
      <numFmt numFmtId="165" formatCode="0.00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ndara"/>
        <family val="2"/>
        <scheme val="none"/>
      </font>
      <numFmt numFmtId="165" formatCode="0.00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ndara"/>
        <family val="2"/>
        <scheme val="none"/>
      </font>
      <numFmt numFmtId="165" formatCode="0.0000"/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ndara"/>
        <family val="2"/>
        <scheme val="none"/>
      </font>
      <numFmt numFmtId="165" formatCode="0.00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ndara"/>
        <family val="2"/>
        <scheme val="none"/>
      </font>
      <numFmt numFmtId="165" formatCode="0.0000"/>
      <fill>
        <patternFill patternType="solid">
          <fgColor indexed="64"/>
          <bgColor theme="6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ndara"/>
        <family val="2"/>
        <scheme val="none"/>
      </font>
      <numFmt numFmtId="165" formatCode="0.00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ndara"/>
        <family val="2"/>
        <scheme val="none"/>
      </font>
      <fill>
        <patternFill patternType="solid">
          <fgColor indexed="64"/>
          <bgColor theme="6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ndara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ndara"/>
        <family val="2"/>
        <scheme val="none"/>
      </font>
      <fill>
        <patternFill patternType="solid">
          <fgColor indexed="64"/>
          <bgColor theme="6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ndara"/>
        <family val="2"/>
        <scheme val="none"/>
      </font>
      <numFmt numFmtId="165" formatCode="0.00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ndara"/>
        <family val="2"/>
        <scheme val="none"/>
      </font>
      <fill>
        <patternFill patternType="solid">
          <fgColor indexed="64"/>
          <bgColor theme="6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ndara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ndara"/>
        <family val="2"/>
        <scheme val="none"/>
      </font>
      <fill>
        <patternFill patternType="solid">
          <fgColor indexed="64"/>
          <bgColor theme="6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ndara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ndara"/>
        <family val="2"/>
        <scheme val="none"/>
      </font>
      <fill>
        <patternFill patternType="solid">
          <fgColor indexed="64"/>
          <bgColor theme="6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ndara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ndara"/>
        <family val="2"/>
        <scheme val="none"/>
      </font>
      <fill>
        <patternFill patternType="solid">
          <fgColor indexed="64"/>
          <bgColor theme="6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ndara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ndara"/>
        <family val="2"/>
        <scheme val="none"/>
      </font>
      <fill>
        <patternFill patternType="solid">
          <fgColor indexed="64"/>
          <bgColor theme="6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ndara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ndara"/>
        <family val="2"/>
        <scheme val="none"/>
      </font>
      <fill>
        <patternFill patternType="solid">
          <fgColor indexed="64"/>
          <bgColor theme="6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ndara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ndara"/>
        <family val="2"/>
        <scheme val="none"/>
      </font>
      <fill>
        <patternFill patternType="solid">
          <fgColor indexed="64"/>
          <bgColor theme="6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ndara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ndara"/>
        <family val="2"/>
        <scheme val="none"/>
      </font>
      <fill>
        <patternFill patternType="solid">
          <fgColor indexed="64"/>
          <bgColor theme="6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ndara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ndara"/>
        <family val="2"/>
        <scheme val="none"/>
      </font>
      <fill>
        <patternFill patternType="solid">
          <fgColor indexed="64"/>
          <bgColor theme="6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ndara"/>
        <family val="2"/>
        <scheme val="none"/>
      </font>
      <numFmt numFmtId="30" formatCode="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ndara"/>
        <family val="2"/>
        <scheme val="none"/>
      </font>
      <fill>
        <patternFill patternType="solid">
          <fgColor indexed="64"/>
          <bgColor theme="6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ndara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name val="Candara"/>
        <scheme val="none"/>
      </font>
    </dxf>
    <dxf>
      <font>
        <name val="Candara"/>
        <scheme val="none"/>
      </font>
    </dxf>
    <dxf>
      <font>
        <name val="Candara"/>
        <scheme val="none"/>
      </font>
    </dxf>
    <dxf>
      <font>
        <name val="Candara"/>
        <scheme val="none"/>
      </font>
    </dxf>
    <dxf>
      <font>
        <name val="Candara"/>
        <scheme val="none"/>
      </font>
    </dxf>
    <dxf>
      <font>
        <name val="Candara"/>
        <scheme val="none"/>
      </font>
    </dxf>
    <dxf>
      <font>
        <strike val="0"/>
        <outline val="0"/>
        <shadow val="0"/>
        <u val="none"/>
        <vertAlign val="baseline"/>
        <name val="Candara"/>
        <family val="2"/>
        <scheme val="none"/>
      </font>
    </dxf>
    <dxf>
      <font>
        <strike val="0"/>
        <outline val="0"/>
        <shadow val="0"/>
        <u val="none"/>
        <vertAlign val="baseline"/>
        <name val="Candara"/>
        <family val="2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Candara"/>
        <family val="2"/>
        <scheme val="none"/>
      </font>
      <numFmt numFmtId="164" formatCode="#,##0.0000"/>
    </dxf>
    <dxf>
      <font>
        <strike val="0"/>
        <outline val="0"/>
        <shadow val="0"/>
        <u val="none"/>
        <vertAlign val="baseline"/>
        <name val="Candara"/>
        <family val="2"/>
        <scheme val="none"/>
      </font>
    </dxf>
    <dxf>
      <font>
        <strike val="0"/>
        <outline val="0"/>
        <shadow val="0"/>
        <u val="none"/>
        <vertAlign val="baseline"/>
        <name val="Candara"/>
        <family val="2"/>
        <scheme val="none"/>
      </font>
    </dxf>
    <dxf>
      <font>
        <strike val="0"/>
        <outline val="0"/>
        <shadow val="0"/>
        <u val="none"/>
        <vertAlign val="baseline"/>
        <name val="Candara"/>
        <family val="2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Candara"/>
        <family val="2"/>
        <scheme val="none"/>
      </font>
      <numFmt numFmtId="164" formatCode="#,##0.0000"/>
    </dxf>
    <dxf>
      <font>
        <strike val="0"/>
        <outline val="0"/>
        <shadow val="0"/>
        <u val="none"/>
        <vertAlign val="baseline"/>
        <name val="Candara"/>
        <family val="2"/>
        <scheme val="none"/>
      </font>
    </dxf>
    <dxf>
      <font>
        <strike val="0"/>
        <outline val="0"/>
        <shadow val="0"/>
        <u val="none"/>
        <vertAlign val="baseline"/>
        <name val="Candara"/>
        <family val="2"/>
        <scheme val="none"/>
      </font>
    </dxf>
    <dxf>
      <font>
        <strike val="0"/>
        <outline val="0"/>
        <shadow val="0"/>
        <u val="none"/>
        <vertAlign val="baseline"/>
        <name val="Candara"/>
        <family val="2"/>
        <scheme val="none"/>
      </font>
    </dxf>
    <dxf>
      <font>
        <strike val="0"/>
        <outline val="0"/>
        <shadow val="0"/>
        <u val="none"/>
        <vertAlign val="baseline"/>
        <name val="Candara"/>
        <family val="2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name val="Candara"/>
        <family val="2"/>
        <scheme val="none"/>
      </font>
      <numFmt numFmtId="164" formatCode="#,##0.0000"/>
      <border diagonalUp="0" diagonalDown="0" outline="0">
        <left/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name val="Candara"/>
        <family val="2"/>
        <scheme val="none"/>
      </font>
      <numFmt numFmtId="164" formatCode="#,##0.0000"/>
      <border diagonalUp="0" diagonalDown="0" outline="0">
        <left/>
        <right style="medium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name val="Candara"/>
        <family val="2"/>
        <scheme val="none"/>
      </font>
      <numFmt numFmtId="164" formatCode="#,##0.000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name val="Candara"/>
        <family val="2"/>
        <scheme val="none"/>
      </font>
      <numFmt numFmtId="164" formatCode="#,##0.0000"/>
    </dxf>
    <dxf>
      <font>
        <strike val="0"/>
        <outline val="0"/>
        <shadow val="0"/>
        <u val="none"/>
        <vertAlign val="baseline"/>
        <name val="Candara"/>
        <family val="2"/>
        <scheme val="none"/>
      </font>
      <numFmt numFmtId="164" formatCode="#,##0.0000"/>
      <border diagonalUp="0" diagonalDown="0" outline="0">
        <left style="medium">
          <color indexed="64"/>
        </left>
        <right/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name val="Candara"/>
        <family val="2"/>
        <scheme val="none"/>
      </font>
      <numFmt numFmtId="164" formatCode="#,##0.0000"/>
    </dxf>
    <dxf>
      <font>
        <strike val="0"/>
        <outline val="0"/>
        <shadow val="0"/>
        <u val="none"/>
        <vertAlign val="baseline"/>
        <name val="Candara"/>
        <family val="2"/>
        <scheme val="none"/>
      </font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name val="Candara"/>
        <family val="2"/>
        <scheme val="none"/>
      </font>
      <numFmt numFmtId="164" formatCode="#,##0.0000"/>
    </dxf>
    <dxf>
      <font>
        <strike val="0"/>
        <outline val="0"/>
        <shadow val="0"/>
        <u val="none"/>
        <vertAlign val="baseline"/>
        <name val="Candara"/>
        <family val="2"/>
        <scheme val="none"/>
      </font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name val="Candara"/>
        <family val="2"/>
        <scheme val="none"/>
      </font>
      <numFmt numFmtId="164" formatCode="#,##0.0000"/>
    </dxf>
    <dxf>
      <font>
        <strike val="0"/>
        <outline val="0"/>
        <shadow val="0"/>
        <u val="none"/>
        <vertAlign val="baseline"/>
        <name val="Candara"/>
        <family val="2"/>
        <scheme val="none"/>
      </font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name val="Candara"/>
        <family val="2"/>
        <scheme val="none"/>
      </font>
      <numFmt numFmtId="164" formatCode="#,##0.0000"/>
    </dxf>
    <dxf>
      <font>
        <strike val="0"/>
        <outline val="0"/>
        <shadow val="0"/>
        <u val="none"/>
        <vertAlign val="baseline"/>
        <name val="Candara"/>
        <family val="2"/>
        <scheme val="none"/>
      </font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name val="Candara"/>
        <family val="2"/>
        <scheme val="none"/>
      </font>
      <numFmt numFmtId="164" formatCode="#,##0.0000"/>
    </dxf>
    <dxf>
      <font>
        <strike val="0"/>
        <outline val="0"/>
        <shadow val="0"/>
        <u val="none"/>
        <vertAlign val="baseline"/>
        <name val="Candara"/>
        <family val="2"/>
        <scheme val="none"/>
      </font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name val="Candara"/>
        <family val="2"/>
        <scheme val="none"/>
      </font>
      <numFmt numFmtId="164" formatCode="#,##0.0000"/>
    </dxf>
    <dxf>
      <font>
        <strike val="0"/>
        <outline val="0"/>
        <shadow val="0"/>
        <u val="none"/>
        <vertAlign val="baseline"/>
        <name val="Candara"/>
        <family val="2"/>
        <scheme val="none"/>
      </font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name val="Candara"/>
        <family val="2"/>
        <scheme val="none"/>
      </font>
      <numFmt numFmtId="164" formatCode="#,##0.0000"/>
    </dxf>
    <dxf>
      <font>
        <strike val="0"/>
        <outline val="0"/>
        <shadow val="0"/>
        <u val="none"/>
        <vertAlign val="baseline"/>
        <name val="Candara"/>
        <family val="2"/>
        <scheme val="none"/>
      </font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name val="Candara"/>
        <family val="2"/>
        <scheme val="none"/>
      </font>
      <numFmt numFmtId="164" formatCode="#,##0.0000"/>
    </dxf>
    <dxf>
      <font>
        <strike val="0"/>
        <outline val="0"/>
        <shadow val="0"/>
        <u val="none"/>
        <vertAlign val="baseline"/>
        <name val="Candara"/>
        <family val="2"/>
        <scheme val="none"/>
      </font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name val="Candara"/>
        <family val="2"/>
        <scheme val="none"/>
      </font>
      <numFmt numFmtId="164" formatCode="#,##0.0000"/>
    </dxf>
    <dxf>
      <font>
        <strike val="0"/>
        <outline val="0"/>
        <shadow val="0"/>
        <u val="none"/>
        <vertAlign val="baseline"/>
        <name val="Candara"/>
        <family val="2"/>
        <scheme val="none"/>
      </font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name val="Candara"/>
        <family val="2"/>
        <scheme val="none"/>
      </font>
      <numFmt numFmtId="164" formatCode="#,##0.0000"/>
    </dxf>
    <dxf>
      <font>
        <strike val="0"/>
        <outline val="0"/>
        <shadow val="0"/>
        <u val="none"/>
        <vertAlign val="baseline"/>
        <name val="Candara"/>
        <family val="2"/>
        <scheme val="none"/>
      </font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name val="Candara"/>
        <family val="2"/>
        <scheme val="none"/>
      </font>
      <numFmt numFmtId="3" formatCode="#,##0"/>
      <alignment horizontal="center" vertical="bottom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trike val="0"/>
        <outline val="0"/>
        <shadow val="0"/>
        <u val="none"/>
        <vertAlign val="baseline"/>
        <name val="Candara"/>
        <family val="2"/>
        <scheme val="none"/>
      </font>
      <numFmt numFmtId="164" formatCode="#,##0.0000"/>
      <border diagonalUp="0" diagonalDown="0" outline="0">
        <left/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name val="Candara"/>
        <family val="2"/>
        <scheme val="none"/>
      </font>
      <numFmt numFmtId="164" formatCode="#,##0.0000"/>
      <border diagonalUp="0" diagonalDown="0" outline="0">
        <left/>
        <right style="medium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name val="Candara"/>
        <family val="2"/>
        <scheme val="none"/>
      </font>
      <numFmt numFmtId="164" formatCode="#,##0.000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name val="Candara"/>
        <family val="2"/>
        <scheme val="none"/>
      </font>
      <numFmt numFmtId="164" formatCode="#,##0.0000"/>
    </dxf>
    <dxf>
      <font>
        <strike val="0"/>
        <outline val="0"/>
        <shadow val="0"/>
        <u val="none"/>
        <vertAlign val="baseline"/>
        <name val="Candara"/>
        <family val="2"/>
        <scheme val="none"/>
      </font>
      <numFmt numFmtId="164" formatCode="#,##0.0000"/>
      <border diagonalUp="0" diagonalDown="0" outline="0">
        <left style="medium">
          <color indexed="64"/>
        </left>
        <right/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name val="Candara"/>
        <family val="2"/>
        <scheme val="none"/>
      </font>
      <numFmt numFmtId="164" formatCode="#,##0.0000"/>
    </dxf>
    <dxf>
      <font>
        <strike val="0"/>
        <outline val="0"/>
        <shadow val="0"/>
        <u val="none"/>
        <vertAlign val="baseline"/>
        <name val="Candara"/>
        <family val="2"/>
        <scheme val="none"/>
      </font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name val="Candara"/>
        <family val="2"/>
        <scheme val="none"/>
      </font>
      <numFmt numFmtId="164" formatCode="#,##0.0000"/>
    </dxf>
    <dxf>
      <font>
        <strike val="0"/>
        <outline val="0"/>
        <shadow val="0"/>
        <u val="none"/>
        <vertAlign val="baseline"/>
        <name val="Candara"/>
        <family val="2"/>
        <scheme val="none"/>
      </font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name val="Candara"/>
        <family val="2"/>
        <scheme val="none"/>
      </font>
      <numFmt numFmtId="164" formatCode="#,##0.0000"/>
    </dxf>
    <dxf>
      <font>
        <strike val="0"/>
        <outline val="0"/>
        <shadow val="0"/>
        <u val="none"/>
        <vertAlign val="baseline"/>
        <name val="Candara"/>
        <family val="2"/>
        <scheme val="none"/>
      </font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name val="Candara"/>
        <family val="2"/>
        <scheme val="none"/>
      </font>
      <numFmt numFmtId="164" formatCode="#,##0.0000"/>
    </dxf>
    <dxf>
      <font>
        <strike val="0"/>
        <outline val="0"/>
        <shadow val="0"/>
        <u val="none"/>
        <vertAlign val="baseline"/>
        <name val="Candara"/>
        <family val="2"/>
        <scheme val="none"/>
      </font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name val="Candara"/>
        <family val="2"/>
        <scheme val="none"/>
      </font>
      <numFmt numFmtId="164" formatCode="#,##0.0000"/>
    </dxf>
    <dxf>
      <font>
        <strike val="0"/>
        <outline val="0"/>
        <shadow val="0"/>
        <u val="none"/>
        <vertAlign val="baseline"/>
        <name val="Candara"/>
        <family val="2"/>
        <scheme val="none"/>
      </font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name val="Candara"/>
        <family val="2"/>
        <scheme val="none"/>
      </font>
      <numFmt numFmtId="164" formatCode="#,##0.0000"/>
    </dxf>
    <dxf>
      <font>
        <strike val="0"/>
        <outline val="0"/>
        <shadow val="0"/>
        <u val="none"/>
        <vertAlign val="baseline"/>
        <name val="Candara"/>
        <family val="2"/>
        <scheme val="none"/>
      </font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name val="Candara"/>
        <family val="2"/>
        <scheme val="none"/>
      </font>
      <numFmt numFmtId="164" formatCode="#,##0.0000"/>
    </dxf>
    <dxf>
      <font>
        <strike val="0"/>
        <outline val="0"/>
        <shadow val="0"/>
        <u val="none"/>
        <vertAlign val="baseline"/>
        <name val="Candara"/>
        <family val="2"/>
        <scheme val="none"/>
      </font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name val="Candara"/>
        <family val="2"/>
        <scheme val="none"/>
      </font>
      <numFmt numFmtId="164" formatCode="#,##0.0000"/>
    </dxf>
    <dxf>
      <font>
        <strike val="0"/>
        <outline val="0"/>
        <shadow val="0"/>
        <u val="none"/>
        <vertAlign val="baseline"/>
        <name val="Candara"/>
        <family val="2"/>
        <scheme val="none"/>
      </font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name val="Candara"/>
        <family val="2"/>
        <scheme val="none"/>
      </font>
      <numFmt numFmtId="164" formatCode="#,##0.0000"/>
    </dxf>
    <dxf>
      <font>
        <strike val="0"/>
        <outline val="0"/>
        <shadow val="0"/>
        <u val="none"/>
        <vertAlign val="baseline"/>
        <name val="Candara"/>
        <family val="2"/>
        <scheme val="none"/>
      </font>
      <border diagonalUp="0" diagonalDown="0" outline="0">
        <left style="medium">
          <color indexed="64"/>
        </left>
        <right/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name val="Candara"/>
        <family val="2"/>
        <scheme val="none"/>
      </font>
      <numFmt numFmtId="164" formatCode="#,##0.0000"/>
    </dxf>
    <dxf>
      <font>
        <strike val="0"/>
        <outline val="0"/>
        <shadow val="0"/>
        <u val="none"/>
        <vertAlign val="baseline"/>
        <name val="Candara"/>
        <family val="2"/>
        <scheme val="none"/>
      </font>
      <numFmt numFmtId="164" formatCode="#,##0.000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name val="Candara"/>
        <family val="2"/>
        <scheme val="none"/>
      </font>
      <numFmt numFmtId="164" formatCode="#,##0.0000"/>
      <border diagonalUp="0" diagonalDown="0" outline="0">
        <left/>
        <right style="medium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name val="Candara"/>
        <family val="2"/>
        <scheme val="none"/>
      </font>
      <numFmt numFmtId="164" formatCode="#,##0.000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name val="Candara"/>
        <family val="2"/>
        <scheme val="none"/>
      </font>
      <numFmt numFmtId="164" formatCode="#,##0.0000"/>
    </dxf>
    <dxf>
      <font>
        <strike val="0"/>
        <outline val="0"/>
        <shadow val="0"/>
        <u val="none"/>
        <vertAlign val="baseline"/>
        <name val="Candara"/>
        <family val="2"/>
        <scheme val="none"/>
      </font>
      <numFmt numFmtId="164" formatCode="#,##0.000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name val="Candara"/>
        <family val="2"/>
        <scheme val="none"/>
      </font>
      <numFmt numFmtId="164" formatCode="#,##0.0000"/>
    </dxf>
    <dxf>
      <font>
        <strike val="0"/>
        <outline val="0"/>
        <shadow val="0"/>
        <u val="none"/>
        <vertAlign val="baseline"/>
        <name val="Candara"/>
        <family val="2"/>
        <scheme val="none"/>
      </font>
      <numFmt numFmtId="164" formatCode="#,##0.0000"/>
      <border diagonalUp="0" diagonalDown="0" outline="0">
        <left style="medium">
          <color indexed="64"/>
        </left>
        <right/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name val="Candara"/>
        <family val="2"/>
        <scheme val="none"/>
      </font>
      <numFmt numFmtId="164" formatCode="#,##0.0000"/>
    </dxf>
    <dxf>
      <font>
        <strike val="0"/>
        <outline val="0"/>
        <shadow val="0"/>
        <u val="none"/>
        <vertAlign val="baseline"/>
        <name val="Candara"/>
        <family val="2"/>
        <scheme val="none"/>
      </font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name val="Candara"/>
        <family val="2"/>
        <scheme val="none"/>
      </font>
      <numFmt numFmtId="164" formatCode="#,##0.0000"/>
    </dxf>
    <dxf>
      <font>
        <strike val="0"/>
        <outline val="0"/>
        <shadow val="0"/>
        <u val="none"/>
        <vertAlign val="baseline"/>
        <name val="Candara"/>
        <family val="2"/>
        <scheme val="none"/>
      </font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name val="Candara"/>
        <family val="2"/>
        <scheme val="none"/>
      </font>
      <numFmt numFmtId="164" formatCode="#,##0.0000"/>
    </dxf>
    <dxf>
      <font>
        <strike val="0"/>
        <outline val="0"/>
        <shadow val="0"/>
        <u val="none"/>
        <vertAlign val="baseline"/>
        <name val="Candara"/>
        <family val="2"/>
        <scheme val="none"/>
      </font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name val="Candara"/>
        <family val="2"/>
        <scheme val="none"/>
      </font>
      <numFmt numFmtId="164" formatCode="#,##0.0000"/>
    </dxf>
    <dxf>
      <font>
        <strike val="0"/>
        <outline val="0"/>
        <shadow val="0"/>
        <u val="none"/>
        <vertAlign val="baseline"/>
        <name val="Candara"/>
        <family val="2"/>
        <scheme val="none"/>
      </font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name val="Candara"/>
        <family val="2"/>
        <scheme val="none"/>
      </font>
      <numFmt numFmtId="164" formatCode="#,##0.0000"/>
    </dxf>
    <dxf>
      <font>
        <strike val="0"/>
        <outline val="0"/>
        <shadow val="0"/>
        <u val="none"/>
        <vertAlign val="baseline"/>
        <name val="Candara"/>
        <family val="2"/>
        <scheme val="none"/>
      </font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name val="Candara"/>
        <family val="2"/>
        <scheme val="none"/>
      </font>
      <numFmt numFmtId="164" formatCode="#,##0.0000"/>
    </dxf>
    <dxf>
      <font>
        <strike val="0"/>
        <outline val="0"/>
        <shadow val="0"/>
        <u val="none"/>
        <vertAlign val="baseline"/>
        <name val="Candara"/>
        <family val="2"/>
        <scheme val="none"/>
      </font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name val="Candara"/>
        <family val="2"/>
        <scheme val="none"/>
      </font>
      <numFmt numFmtId="164" formatCode="#,##0.0000"/>
    </dxf>
    <dxf>
      <font>
        <strike val="0"/>
        <outline val="0"/>
        <shadow val="0"/>
        <u val="none"/>
        <vertAlign val="baseline"/>
        <name val="Candara"/>
        <family val="2"/>
        <scheme val="none"/>
      </font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name val="Candara"/>
        <family val="2"/>
        <scheme val="none"/>
      </font>
      <numFmt numFmtId="164" formatCode="#,##0.0000"/>
    </dxf>
    <dxf>
      <font>
        <strike val="0"/>
        <outline val="0"/>
        <shadow val="0"/>
        <u val="none"/>
        <vertAlign val="baseline"/>
        <name val="Candara"/>
        <family val="2"/>
        <scheme val="none"/>
      </font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name val="Candara"/>
        <family val="2"/>
        <scheme val="none"/>
      </font>
      <numFmt numFmtId="164" formatCode="#,##0.0000"/>
    </dxf>
    <dxf>
      <font>
        <strike val="0"/>
        <outline val="0"/>
        <shadow val="0"/>
        <u val="none"/>
        <vertAlign val="baseline"/>
        <name val="Candara"/>
        <family val="2"/>
        <scheme val="none"/>
      </font>
      <border diagonalUp="0" diagonalDown="0" outline="0">
        <left style="medium">
          <color indexed="64"/>
        </left>
        <right/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name val="Candara"/>
        <family val="2"/>
        <scheme val="none"/>
      </font>
      <numFmt numFmtId="164" formatCode="#,##0.0000"/>
      <border diagonalUp="0" diagonalDown="0" outline="0">
        <left style="medium">
          <color indexed="64"/>
        </left>
        <right/>
        <top/>
        <bottom/>
      </border>
    </dxf>
    <dxf>
      <font>
        <strike val="0"/>
        <outline val="0"/>
        <shadow val="0"/>
        <u val="none"/>
        <vertAlign val="baseline"/>
        <name val="Candara"/>
        <family val="2"/>
        <scheme val="none"/>
      </font>
      <border diagonalUp="0" diagonalDown="0" outline="0">
        <left/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name val="Candara"/>
        <family val="2"/>
        <scheme val="none"/>
      </font>
    </dxf>
    <dxf>
      <font>
        <strike val="0"/>
        <outline val="0"/>
        <shadow val="0"/>
        <u val="none"/>
        <vertAlign val="baseline"/>
        <name val="Candara"/>
        <family val="2"/>
        <scheme val="none"/>
      </font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name val="Candara"/>
        <family val="2"/>
        <scheme val="none"/>
      </font>
      <numFmt numFmtId="0" formatCode="General"/>
    </dxf>
    <dxf>
      <font>
        <strike val="0"/>
        <outline val="0"/>
        <shadow val="0"/>
        <u val="none"/>
        <vertAlign val="baseline"/>
        <name val="Candara"/>
        <family val="2"/>
        <scheme val="none"/>
      </font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name val="Candara"/>
        <family val="2"/>
        <scheme val="none"/>
      </font>
      <numFmt numFmtId="0" formatCode="General"/>
    </dxf>
    <dxf>
      <font>
        <strike val="0"/>
        <outline val="0"/>
        <shadow val="0"/>
        <u val="none"/>
        <vertAlign val="baseline"/>
        <name val="Candara"/>
        <family val="2"/>
        <scheme val="none"/>
      </font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name val="Candara"/>
        <family val="2"/>
        <scheme val="none"/>
      </font>
      <numFmt numFmtId="0" formatCode="General"/>
    </dxf>
    <dxf>
      <font>
        <strike val="0"/>
        <outline val="0"/>
        <shadow val="0"/>
        <u val="none"/>
        <vertAlign val="baseline"/>
        <name val="Candara"/>
        <family val="2"/>
        <scheme val="none"/>
      </font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name val="Candara"/>
        <family val="2"/>
        <scheme val="none"/>
      </font>
      <numFmt numFmtId="0" formatCode="General"/>
    </dxf>
    <dxf>
      <font>
        <strike val="0"/>
        <outline val="0"/>
        <shadow val="0"/>
        <u val="none"/>
        <vertAlign val="baseline"/>
        <name val="Candara"/>
        <family val="2"/>
        <scheme val="none"/>
      </font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name val="Candara"/>
        <family val="2"/>
        <scheme val="none"/>
      </font>
      <numFmt numFmtId="0" formatCode="General"/>
    </dxf>
    <dxf>
      <font>
        <strike val="0"/>
        <outline val="0"/>
        <shadow val="0"/>
        <u val="none"/>
        <vertAlign val="baseline"/>
        <name val="Candara"/>
        <family val="2"/>
        <scheme val="none"/>
      </font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name val="Candara"/>
        <family val="2"/>
        <scheme val="none"/>
      </font>
      <numFmt numFmtId="0" formatCode="General"/>
    </dxf>
    <dxf>
      <font>
        <strike val="0"/>
        <outline val="0"/>
        <shadow val="0"/>
        <u val="none"/>
        <vertAlign val="baseline"/>
        <name val="Candara"/>
        <family val="2"/>
        <scheme val="none"/>
      </font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name val="Candara"/>
        <family val="2"/>
        <scheme val="none"/>
      </font>
      <numFmt numFmtId="0" formatCode="General"/>
    </dxf>
    <dxf>
      <font>
        <strike val="0"/>
        <outline val="0"/>
        <shadow val="0"/>
        <u val="none"/>
        <vertAlign val="baseline"/>
        <name val="Candara"/>
        <family val="2"/>
        <scheme val="none"/>
      </font>
      <border diagonalUp="0" diagonalDown="0" outline="0">
        <left style="medium">
          <color indexed="64"/>
        </left>
        <right/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name val="Candara"/>
        <family val="2"/>
        <scheme val="none"/>
      </font>
      <numFmt numFmtId="0" formatCode="General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border>
        <top style="medium">
          <color indexed="64"/>
        </top>
      </border>
    </dxf>
    <dxf>
      <border>
        <bottom style="medium">
          <color indexed="64"/>
        </bottom>
      </border>
    </dxf>
    <dxf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12" Type="http://schemas.openxmlformats.org/officeDocument/2006/relationships/calcChain" Target="calcChain.xml"/><Relationship Id="rId17" Type="http://schemas.microsoft.com/office/2017/06/relationships/rdRichValue" Target="richData/rdrichvalue.xml"/><Relationship Id="rId2" Type="http://schemas.openxmlformats.org/officeDocument/2006/relationships/worksheet" Target="worksheets/sheet2.xml"/><Relationship Id="rId16" Type="http://schemas.microsoft.com/office/2017/06/relationships/rdRichValueTypes" Target="richData/rdRichValueTyp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microsoft.com/office/2017/06/relationships/rdRichValueStructure" Target="richData/rdrichvaluestructure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connections" Target="connections.xml"/><Relationship Id="rId14" Type="http://schemas.microsoft.com/office/2022/10/relationships/richValueRel" Target="richData/richValueRel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1748118</xdr:colOff>
      <xdr:row>0</xdr:row>
      <xdr:rowOff>201707</xdr:rowOff>
    </xdr:from>
    <xdr:to>
      <xdr:col>2</xdr:col>
      <xdr:colOff>552823</xdr:colOff>
      <xdr:row>4</xdr:row>
      <xdr:rowOff>87423</xdr:rowOff>
    </xdr:to>
    <xdr:pic>
      <xdr:nvPicPr>
        <xdr:cNvPr id="2" name="Gráfico 2">
          <a:extLst>
            <a:ext uri="{FF2B5EF4-FFF2-40B4-BE49-F238E27FC236}">
              <a16:creationId xmlns:a16="http://schemas.microsoft.com/office/drawing/2014/main" id="{90E0D01A-068C-442E-9CDA-C1387EB518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8118" y="201707"/>
          <a:ext cx="2584823" cy="7224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Wainer Zapata" refreshedDate="45698.351108564813" createdVersion="8" refreshedVersion="8" minRefreshableVersion="3" recordCount="340" xr:uid="{259FE9BF-3004-4919-ACAC-32DDE78C6CE7}">
  <cacheSource type="worksheet">
    <worksheetSource name="Consolidado_Microrrutas"/>
  </cacheSource>
  <cacheFields count="47">
    <cacheField name="MACRO" numFmtId="0">
      <sharedItems/>
    </cacheField>
    <cacheField name="MICRO" numFmtId="0">
      <sharedItems/>
    </cacheField>
    <cacheField name="DIAS" numFmtId="0">
      <sharedItems/>
    </cacheField>
    <cacheField name="TURNO" numFmtId="0">
      <sharedItems/>
    </cacheField>
    <cacheField name="HORARIO" numFmtId="0">
      <sharedItems/>
    </cacheField>
    <cacheField name="GRUPO" numFmtId="0">
      <sharedItems/>
    </cacheField>
    <cacheField name="MUNICIPIO" numFmtId="0">
      <sharedItems count="8">
        <s v="Guamo, Tolima"/>
        <s v="Melgar, Tolima"/>
        <s v="Ricaurte, Cundinamarca"/>
        <s v="Girardot, Cundinamarca"/>
        <s v="Flandes, Tolima"/>
        <s v="Arbeláez, Cundinamarca"/>
        <s v="Fusagasugá, Cundinamarca"/>
        <s v="Espinal, Tolima"/>
      </sharedItems>
    </cacheField>
    <cacheField name="SERVICIO" numFmtId="0">
      <sharedItems/>
    </cacheField>
    <cacheField name="FRECUENCIA" numFmtId="0">
      <sharedItems containsSemiMixedTypes="0" containsString="0" containsNumber="1" containsInteger="1" minValue="1" maxValue="7"/>
    </cacheField>
    <cacheField name="KM BARRIDO - PARQUE" numFmtId="164">
      <sharedItems containsSemiMixedTypes="0" containsString="0" containsNumber="1" minValue="0" maxValue="67.8260221747"/>
    </cacheField>
    <cacheField name="KM BARRIDO - PLAZA" numFmtId="164">
      <sharedItems containsSemiMixedTypes="0" containsString="0" containsNumber="1" minValue="0" maxValue="13.457820747"/>
    </cacheField>
    <cacheField name="KM BARRIDO - ESCENARIO DEPORTIVO" numFmtId="164">
      <sharedItems containsSemiMixedTypes="0" containsString="0" containsNumber="1" minValue="0" maxValue="23.585752370000002"/>
    </cacheField>
    <cacheField name="KM BARRIDO - SEPARADOR" numFmtId="164">
      <sharedItems containsSemiMixedTypes="0" containsString="0" containsNumber="1" minValue="0" maxValue="26.062762439299998"/>
    </cacheField>
    <cacheField name="KM BARRIDO - ANDEN" numFmtId="164">
      <sharedItems containsSemiMixedTypes="0" containsString="0" containsNumber="1" minValue="0" maxValue="24.042283290729998"/>
    </cacheField>
    <cacheField name="KM BARRIDO - PUENTE" numFmtId="164">
      <sharedItems containsSemiMixedTypes="0" containsString="0" containsNumber="1" minValue="0" maxValue="1.2286993960000001"/>
    </cacheField>
    <cacheField name="KM BARRIDO - ZONA VERDE" numFmtId="164">
      <sharedItems containsSemiMixedTypes="0" containsString="0" containsNumber="1" minValue="0" maxValue="8.2598288844700001"/>
    </cacheField>
    <cacheField name="KM BARRIDO - CICLORRUTA" numFmtId="164">
      <sharedItems containsSemiMixedTypes="0" containsString="0" containsNumber="1" minValue="0" maxValue="9.7341461252199988"/>
    </cacheField>
    <cacheField name="KM BARRIDO - PEATONAL" numFmtId="164">
      <sharedItems containsSemiMixedTypes="0" containsString="0" containsNumber="1" minValue="0" maxValue="3.8599330430999998"/>
    </cacheField>
    <cacheField name="KM BARRIDO - AREAS PUBLICAS" numFmtId="164">
      <sharedItems containsSemiMixedTypes="0" containsString="0" containsNumber="1" minValue="0" maxValue="76.025180793730001"/>
    </cacheField>
    <cacheField name="KM BARRIDO - VIAS" numFmtId="164">
      <sharedItems containsSemiMixedTypes="0" containsString="0" containsNumber="1" minValue="0" maxValue="9.0848326497440972"/>
    </cacheField>
    <cacheField name="KM BARRIDO - TOTAL" numFmtId="164">
      <sharedItems containsSemiMixedTypes="0" containsString="0" containsNumber="1" minValue="0.76357276100000004" maxValue="80.411269810606001"/>
    </cacheField>
    <cacheField name="KM MES - TOTAL _x000a_PLANEADO" numFmtId="164">
      <sharedItems containsSemiMixedTypes="0" containsString="0" containsNumber="1" minValue="8.4470658387634003" maxValue="843.53607110322992"/>
    </cacheField>
    <cacheField name="KM MES - PARQUE_x000a_NO ATENDIDO" numFmtId="164">
      <sharedItems containsSemiMixedTypes="0" containsString="0" containsNumber="1" containsInteger="1" minValue="0" maxValue="0"/>
    </cacheField>
    <cacheField name="KM MES - PLAZA_x000a_NO ATENDIDO" numFmtId="164">
      <sharedItems containsSemiMixedTypes="0" containsString="0" containsNumber="1" containsInteger="1" minValue="0" maxValue="0"/>
    </cacheField>
    <cacheField name="KM MES - ESCENARIO DEPORTIVO_x000a_NO ATENDIDO" numFmtId="164">
      <sharedItems containsSemiMixedTypes="0" containsString="0" containsNumber="1" containsInteger="1" minValue="0" maxValue="0"/>
    </cacheField>
    <cacheField name="KM MES - SEPARADOR_x000a_NO ATENDIDO" numFmtId="164">
      <sharedItems containsSemiMixedTypes="0" containsString="0" containsNumber="1" containsInteger="1" minValue="0" maxValue="0"/>
    </cacheField>
    <cacheField name="KM MES - ANDEN_x000a_NO ATENDIDO" numFmtId="164">
      <sharedItems containsSemiMixedTypes="0" containsString="0" containsNumber="1" containsInteger="1" minValue="0" maxValue="0"/>
    </cacheField>
    <cacheField name="KM MES - PUENTE_x000a_NO ATENDIDO" numFmtId="164">
      <sharedItems containsSemiMixedTypes="0" containsString="0" containsNumber="1" containsInteger="1" minValue="0" maxValue="0"/>
    </cacheField>
    <cacheField name="KM MES - ZONA VERDE_x000a_NO ATENDIDO" numFmtId="164">
      <sharedItems containsSemiMixedTypes="0" containsString="0" containsNumber="1" containsInteger="1" minValue="0" maxValue="0"/>
    </cacheField>
    <cacheField name="KM MES - CICLORRUTA_x000a_NO ATENDIDO" numFmtId="164">
      <sharedItems containsSemiMixedTypes="0" containsString="0" containsNumber="1" containsInteger="1" minValue="0" maxValue="0"/>
    </cacheField>
    <cacheField name="KM MES - PEATONAL_x000a_NO ATENDIDO" numFmtId="164">
      <sharedItems containsSemiMixedTypes="0" containsString="0" containsNumber="1" containsInteger="1" minValue="0" maxValue="0"/>
    </cacheField>
    <cacheField name="KM MES - AREAS PUBLICAS_x000a_NO ATENDIDO" numFmtId="164">
      <sharedItems containsSemiMixedTypes="0" containsString="0" containsNumber="1" containsInteger="1" minValue="0" maxValue="0"/>
    </cacheField>
    <cacheField name="KM MES - VIAS_x000a_NO ATENDIDO" numFmtId="164">
      <sharedItems containsSemiMixedTypes="0" containsString="0" containsNumber="1" containsInteger="1" minValue="0" maxValue="0"/>
    </cacheField>
    <cacheField name="KM MES - TOTAL _x000a_NO ATENDIDO" numFmtId="164">
      <sharedItems containsSemiMixedTypes="0" containsString="0" containsNumber="1" containsInteger="1" minValue="0" maxValue="0"/>
    </cacheField>
    <cacheField name="TOTAL DIAS/MES" numFmtId="3">
      <sharedItems containsSemiMixedTypes="0" containsString="0" containsNumber="1" containsInteger="1" minValue="4" maxValue="31"/>
    </cacheField>
    <cacheField name="KM MES - PARQUE_x000a_EJECUTADO" numFmtId="164">
      <sharedItems containsSemiMixedTypes="0" containsString="0" containsNumber="1" minValue="0" maxValue="683.2220888457299"/>
    </cacheField>
    <cacheField name="KM MES - PLAZA_x000a_EJECUTADO" numFmtId="164">
      <sharedItems containsSemiMixedTypes="0" containsString="0" containsNumber="1" minValue="0" maxValue="417.19244315699996"/>
    </cacheField>
    <cacheField name="KM MES - ESCENARIO DEPORTIVO_x000a_EJECUTADO" numFmtId="164">
      <sharedItems containsSemiMixedTypes="0" containsString="0" containsNumber="1" minValue="0" maxValue="252.44088798109996"/>
    </cacheField>
    <cacheField name="KM MES - SEPARADOR_x000a_EJECUTADO" numFmtId="164">
      <sharedItems containsSemiMixedTypes="0" containsString="0" containsNumber="1" minValue="0" maxValue="364.87867415019997"/>
    </cacheField>
    <cacheField name="KM MES - ANDEN_x000a_EJECUTADO" numFmtId="164">
      <sharedItems containsSemiMixedTypes="0" containsString="0" containsNumber="1" minValue="0" maxValue="654.60655876120018"/>
    </cacheField>
    <cacheField name="KM MES - PUENTE_x000a_EJECUTADO" numFmtId="164">
      <sharedItems containsSemiMixedTypes="0" containsString="0" containsNumber="1" minValue="0" maxValue="38.089681276"/>
    </cacheField>
    <cacheField name="KM MES - ZONA VERDE_x000a_EJECUTADO" numFmtId="164">
      <sharedItems containsSemiMixedTypes="0" containsString="0" containsNumber="1" minValue="0" maxValue="74.338459960229997"/>
    </cacheField>
    <cacheField name="KM MES - CICLORRUTA_x000a_EJECUTADO" numFmtId="164">
      <sharedItems containsSemiMixedTypes="0" containsString="0" containsNumber="1" minValue="0" maxValue="39.194068100999999"/>
    </cacheField>
    <cacheField name="KM MES - PEATONAL_x000a_EJECUTADO" numFmtId="164">
      <sharedItems containsSemiMixedTypes="0" containsString="0" containsNumber="1" minValue="0" maxValue="34.739397387899999"/>
    </cacheField>
    <cacheField name="KM MES - AREAS PUBLICAS_x000a_EJECUTADO" numFmtId="164">
      <sharedItems containsSemiMixedTypes="0" containsString="0" containsNumber="1" minValue="0" maxValue="771.55064966918997"/>
    </cacheField>
    <cacheField name="KM MES - VIAS_x000a_EJECUTADO" numFmtId="164">
      <sharedItems containsSemiMixedTypes="0" containsString="0" containsNumber="1" minValue="0" maxValue="157.90806147225902"/>
    </cacheField>
    <cacheField name="KM MES - TOTAL _x000a_EJECUTADO" numFmtId="164">
      <sharedItems containsSemiMixedTypes="0" containsString="0" containsNumber="1" minValue="8.4470658387634003" maxValue="843.5360711032299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40">
  <r>
    <s v="101"/>
    <s v="101035"/>
    <s v="LUNES"/>
    <s v="DIA"/>
    <s v="06:00 - 14:00"/>
    <s v="B6"/>
    <x v="0"/>
    <s v="Barrido Manual de Vías y Áreas Publicas"/>
    <n v="1"/>
    <n v="0"/>
    <n v="0"/>
    <n v="0"/>
    <n v="0"/>
    <n v="0"/>
    <n v="0"/>
    <n v="0"/>
    <n v="0"/>
    <n v="0"/>
    <n v="0"/>
    <n v="3.6485400261899996"/>
    <n v="3.6485400261899996"/>
    <n v="14.594160104759998"/>
    <n v="0"/>
    <n v="0"/>
    <n v="0"/>
    <n v="0"/>
    <n v="0"/>
    <n v="0"/>
    <n v="0"/>
    <n v="0"/>
    <n v="0"/>
    <n v="0"/>
    <n v="0"/>
    <n v="0"/>
    <n v="4"/>
    <n v="0"/>
    <n v="0"/>
    <n v="0"/>
    <n v="0"/>
    <n v="0"/>
    <n v="0"/>
    <n v="0"/>
    <n v="0"/>
    <n v="0"/>
    <n v="0"/>
    <n v="14.594160104759998"/>
    <n v="14.594160104759998"/>
  </r>
  <r>
    <s v="101"/>
    <s v="101036"/>
    <s v="LUNES"/>
    <s v="DIA"/>
    <s v="06:00 - 14:00"/>
    <s v="B6"/>
    <x v="0"/>
    <s v="Barrido Manual de Vías y Áreas Publicas"/>
    <n v="1"/>
    <n v="0"/>
    <n v="0"/>
    <n v="0"/>
    <n v="0"/>
    <n v="0"/>
    <n v="0"/>
    <n v="0"/>
    <n v="0"/>
    <n v="0"/>
    <n v="0"/>
    <n v="4.2151674034159994"/>
    <n v="4.2151674034159994"/>
    <n v="16.860669613663998"/>
    <n v="0"/>
    <n v="0"/>
    <n v="0"/>
    <n v="0"/>
    <n v="0"/>
    <n v="0"/>
    <n v="0"/>
    <n v="0"/>
    <n v="0"/>
    <n v="0"/>
    <n v="0"/>
    <n v="0"/>
    <n v="4"/>
    <n v="0"/>
    <n v="0"/>
    <n v="0"/>
    <n v="0"/>
    <n v="0"/>
    <n v="0"/>
    <n v="0"/>
    <n v="0"/>
    <n v="0"/>
    <n v="0"/>
    <n v="16.860669613663998"/>
    <n v="16.860669613663998"/>
  </r>
  <r>
    <s v="101"/>
    <s v="101046"/>
    <s v="LUNES"/>
    <s v="DIA"/>
    <s v="06:00 - 14:00"/>
    <s v="B7"/>
    <x v="1"/>
    <s v="Barrido Manual de Vías y Áreas Publicas"/>
    <n v="1"/>
    <n v="0"/>
    <n v="0"/>
    <n v="0"/>
    <n v="0"/>
    <n v="0"/>
    <n v="0"/>
    <n v="0"/>
    <n v="0"/>
    <n v="0"/>
    <n v="0"/>
    <n v="2.5562138306619997"/>
    <n v="2.5562138306619997"/>
    <n v="10.224855322647999"/>
    <n v="0"/>
    <n v="0"/>
    <n v="0"/>
    <n v="0"/>
    <n v="0"/>
    <n v="0"/>
    <n v="0"/>
    <n v="0"/>
    <n v="0"/>
    <n v="0"/>
    <n v="0"/>
    <n v="0"/>
    <n v="4"/>
    <n v="0"/>
    <n v="0"/>
    <n v="0"/>
    <n v="0"/>
    <n v="0"/>
    <n v="0"/>
    <n v="0"/>
    <n v="0"/>
    <n v="0"/>
    <n v="0"/>
    <n v="10.224855322647999"/>
    <n v="10.224855322647999"/>
  </r>
  <r>
    <s v="101"/>
    <s v="101048"/>
    <s v="LUNES"/>
    <s v="DIA"/>
    <s v="06:00 - 14:00"/>
    <s v="B7"/>
    <x v="1"/>
    <s v="Barrido Manual de Vías y Áreas Publicas"/>
    <n v="1"/>
    <n v="0"/>
    <n v="0"/>
    <n v="11.724819784999999"/>
    <n v="0"/>
    <n v="2.2240009125600002"/>
    <n v="0"/>
    <n v="0"/>
    <n v="0"/>
    <n v="0"/>
    <n v="13.948820697559999"/>
    <n v="0"/>
    <n v="13.948820697559999"/>
    <n v="55.795282790239995"/>
    <n v="0"/>
    <n v="0"/>
    <n v="0"/>
    <n v="0"/>
    <n v="0"/>
    <n v="0"/>
    <n v="0"/>
    <n v="0"/>
    <n v="0"/>
    <n v="0"/>
    <n v="0"/>
    <n v="0"/>
    <n v="4"/>
    <n v="0"/>
    <n v="0"/>
    <n v="46.899279139999997"/>
    <n v="0"/>
    <n v="8.8960036502400008"/>
    <n v="0"/>
    <n v="0"/>
    <n v="0"/>
    <n v="0"/>
    <n v="55.795282790239995"/>
    <n v="0"/>
    <n v="55.795282790239995"/>
  </r>
  <r>
    <s v="101"/>
    <s v="101052"/>
    <s v="LUNES"/>
    <s v="DIA"/>
    <s v="06:00 - 14:00"/>
    <s v="B7"/>
    <x v="1"/>
    <s v="Barrido Manual de Vías y Áreas Publicas"/>
    <n v="1"/>
    <n v="0"/>
    <n v="0"/>
    <n v="0"/>
    <n v="0"/>
    <n v="0"/>
    <n v="0"/>
    <n v="0"/>
    <n v="0"/>
    <n v="0"/>
    <n v="0"/>
    <n v="4.1820839052380006"/>
    <n v="4.1820839052380006"/>
    <n v="16.728335620952002"/>
    <n v="0"/>
    <n v="0"/>
    <n v="0"/>
    <n v="0"/>
    <n v="0"/>
    <n v="0"/>
    <n v="0"/>
    <n v="0"/>
    <n v="0"/>
    <n v="0"/>
    <n v="0"/>
    <n v="0"/>
    <n v="4"/>
    <n v="0"/>
    <n v="0"/>
    <n v="0"/>
    <n v="0"/>
    <n v="0"/>
    <n v="0"/>
    <n v="0"/>
    <n v="0"/>
    <n v="0"/>
    <n v="0"/>
    <n v="16.728335620952002"/>
    <n v="16.728335620952002"/>
  </r>
  <r>
    <s v="101"/>
    <s v="101059"/>
    <s v="LUNES"/>
    <s v="DIA"/>
    <s v="06:00 - 14:00"/>
    <s v="B8"/>
    <x v="2"/>
    <s v="Barrido Manual de Vías y Áreas Publicas"/>
    <n v="1"/>
    <n v="0"/>
    <n v="0"/>
    <n v="0"/>
    <n v="2.1765368363269997"/>
    <n v="20.076275094129997"/>
    <n v="0"/>
    <n v="0"/>
    <n v="0"/>
    <n v="0"/>
    <n v="22.252811930456996"/>
    <n v="1.3077733399"/>
    <n v="23.560585270356995"/>
    <n v="94.24234108142798"/>
    <n v="0"/>
    <n v="0"/>
    <n v="0"/>
    <n v="0"/>
    <n v="0"/>
    <n v="0"/>
    <n v="0"/>
    <n v="0"/>
    <n v="0"/>
    <n v="0"/>
    <n v="0"/>
    <n v="0"/>
    <n v="4"/>
    <n v="0"/>
    <n v="0"/>
    <n v="0"/>
    <n v="8.7061473453079987"/>
    <n v="80.305100376519988"/>
    <n v="0"/>
    <n v="0"/>
    <n v="0"/>
    <n v="0"/>
    <n v="89.011247721827985"/>
    <n v="5.2310933596"/>
    <n v="94.24234108142798"/>
  </r>
  <r>
    <s v="101"/>
    <s v="101060"/>
    <s v="LUNES"/>
    <s v="DIA"/>
    <s v="06:00 - 14:00"/>
    <s v="B8"/>
    <x v="2"/>
    <s v="Barrido Manual de Vías y Áreas Publicas"/>
    <n v="1"/>
    <n v="0"/>
    <n v="0"/>
    <n v="0"/>
    <n v="0"/>
    <n v="9.0191783625499991"/>
    <n v="0"/>
    <n v="4.0642906717500003"/>
    <n v="9.7341461252199988"/>
    <n v="0"/>
    <n v="22.817615159519995"/>
    <n v="3.3835838166376999"/>
    <n v="26.201198976157695"/>
    <n v="104.80479590463078"/>
    <n v="0"/>
    <n v="0"/>
    <n v="0"/>
    <n v="0"/>
    <n v="0"/>
    <n v="0"/>
    <n v="0"/>
    <n v="0"/>
    <n v="0"/>
    <n v="0"/>
    <n v="0"/>
    <n v="0"/>
    <n v="4"/>
    <n v="0"/>
    <n v="0"/>
    <n v="0"/>
    <n v="0"/>
    <n v="36.076713450199996"/>
    <n v="0"/>
    <n v="16.257162687000001"/>
    <n v="38.936584500879995"/>
    <n v="0"/>
    <n v="91.270460638079982"/>
    <n v="13.5343352665508"/>
    <n v="104.80479590463078"/>
  </r>
  <r>
    <s v="101"/>
    <s v="101061"/>
    <s v="LUNES"/>
    <s v="DIA"/>
    <s v="06:00 - 14:00"/>
    <s v="B6"/>
    <x v="0"/>
    <s v="Barrido Manual de Vías y Áreas Publicas"/>
    <n v="1"/>
    <n v="5.5922376001999998"/>
    <n v="12.4787373523"/>
    <n v="0"/>
    <n v="0"/>
    <n v="0"/>
    <n v="0"/>
    <n v="0"/>
    <n v="0"/>
    <n v="0"/>
    <n v="18.070974952499999"/>
    <n v="0"/>
    <n v="18.070974952499999"/>
    <n v="72.283899809999994"/>
    <n v="0"/>
    <n v="0"/>
    <n v="0"/>
    <n v="0"/>
    <n v="0"/>
    <n v="0"/>
    <n v="0"/>
    <n v="0"/>
    <n v="0"/>
    <n v="0"/>
    <n v="0"/>
    <n v="0"/>
    <n v="4"/>
    <n v="22.368950400799999"/>
    <n v="49.914949409199998"/>
    <n v="0"/>
    <n v="0"/>
    <n v="0"/>
    <n v="0"/>
    <n v="0"/>
    <n v="0"/>
    <n v="0"/>
    <n v="72.283899809999994"/>
    <n v="0"/>
    <n v="72.283899809999994"/>
  </r>
  <r>
    <s v="101"/>
    <s v="101062"/>
    <s v="LUNES"/>
    <s v="DIA"/>
    <s v="06:00 - 14:00"/>
    <s v="B6"/>
    <x v="0"/>
    <s v="Barrido Manual de Vías y Áreas Publicas"/>
    <n v="1"/>
    <n v="0"/>
    <n v="0"/>
    <n v="0"/>
    <n v="1.0992545141000001"/>
    <n v="0"/>
    <n v="0"/>
    <n v="0"/>
    <n v="0"/>
    <n v="0"/>
    <n v="1.0992545141000001"/>
    <n v="3.7421250798460002"/>
    <n v="4.8413795939459998"/>
    <n v="19.365518375783999"/>
    <n v="0"/>
    <n v="0"/>
    <n v="0"/>
    <n v="0"/>
    <n v="0"/>
    <n v="0"/>
    <n v="0"/>
    <n v="0"/>
    <n v="0"/>
    <n v="0"/>
    <n v="0"/>
    <n v="0"/>
    <n v="4"/>
    <n v="0"/>
    <n v="0"/>
    <n v="0"/>
    <n v="4.3970180564000003"/>
    <n v="0"/>
    <n v="0"/>
    <n v="0"/>
    <n v="0"/>
    <n v="0"/>
    <n v="4.3970180564000003"/>
    <n v="14.968500319384001"/>
    <n v="19.365518375783999"/>
  </r>
  <r>
    <s v="101"/>
    <s v="101063"/>
    <s v="LUNES"/>
    <s v="DIA"/>
    <s v="06:00 - 14:00"/>
    <s v="B6"/>
    <x v="0"/>
    <s v="Barrido Manual de Vías y Áreas Publicas"/>
    <n v="1"/>
    <n v="0"/>
    <n v="0"/>
    <n v="0"/>
    <n v="2.8212920290999999"/>
    <n v="0"/>
    <n v="0"/>
    <n v="0"/>
    <n v="0"/>
    <n v="0"/>
    <n v="2.8212920290999999"/>
    <n v="4.6065468241279985"/>
    <n v="7.427838853227998"/>
    <n v="29.711355412911992"/>
    <n v="0"/>
    <n v="0"/>
    <n v="0"/>
    <n v="0"/>
    <n v="0"/>
    <n v="0"/>
    <n v="0"/>
    <n v="0"/>
    <n v="0"/>
    <n v="0"/>
    <n v="0"/>
    <n v="0"/>
    <n v="4"/>
    <n v="0"/>
    <n v="0"/>
    <n v="0"/>
    <n v="11.2851681164"/>
    <n v="0"/>
    <n v="0"/>
    <n v="0"/>
    <n v="0"/>
    <n v="0"/>
    <n v="11.2851681164"/>
    <n v="18.426187296511994"/>
    <n v="29.711355412911992"/>
  </r>
  <r>
    <s v="101"/>
    <s v="101064"/>
    <s v="LUNES"/>
    <s v="DIA"/>
    <s v="06:00 - 14:00"/>
    <s v="B6"/>
    <x v="0"/>
    <s v="Barrido Manual de Vías y Áreas Publicas"/>
    <n v="1"/>
    <n v="0"/>
    <n v="0"/>
    <n v="2.6110951216"/>
    <n v="0"/>
    <n v="0"/>
    <n v="0"/>
    <n v="0"/>
    <n v="0"/>
    <n v="0"/>
    <n v="2.6110951216"/>
    <n v="0"/>
    <n v="2.6110951216"/>
    <n v="10.4443804864"/>
    <n v="0"/>
    <n v="0"/>
    <n v="0"/>
    <n v="0"/>
    <n v="0"/>
    <n v="0"/>
    <n v="0"/>
    <n v="0"/>
    <n v="0"/>
    <n v="0"/>
    <n v="0"/>
    <n v="0"/>
    <n v="4"/>
    <n v="0"/>
    <n v="0"/>
    <n v="10.4443804864"/>
    <n v="0"/>
    <n v="0"/>
    <n v="0"/>
    <n v="0"/>
    <n v="0"/>
    <n v="0"/>
    <n v="10.4443804864"/>
    <n v="0"/>
    <n v="10.4443804864"/>
  </r>
  <r>
    <s v="101"/>
    <s v="101065"/>
    <s v="LUNES"/>
    <s v="DIA"/>
    <s v="06:00 - 14:00"/>
    <s v="B5"/>
    <x v="3"/>
    <s v="Barrido Manual de Vías y Áreas Publicas"/>
    <n v="1"/>
    <n v="1.8238779603799999"/>
    <n v="0"/>
    <n v="0"/>
    <n v="2.7560660539000001"/>
    <n v="3.1081391666"/>
    <n v="0"/>
    <n v="0"/>
    <n v="0"/>
    <n v="0"/>
    <n v="7.6880831808800005"/>
    <n v="4.7137947956449997"/>
    <n v="12.401877976525"/>
    <n v="49.607511906100001"/>
    <n v="0"/>
    <n v="0"/>
    <n v="0"/>
    <n v="0"/>
    <n v="0"/>
    <n v="0"/>
    <n v="0"/>
    <n v="0"/>
    <n v="0"/>
    <n v="0"/>
    <n v="0"/>
    <n v="0"/>
    <n v="4"/>
    <n v="7.2955118415199998"/>
    <n v="0"/>
    <n v="0"/>
    <n v="11.024264215600001"/>
    <n v="12.4325566664"/>
    <n v="0"/>
    <n v="0"/>
    <n v="0"/>
    <n v="0"/>
    <n v="30.752332723520002"/>
    <n v="18.855179182579999"/>
    <n v="49.607511906100001"/>
  </r>
  <r>
    <s v="101"/>
    <s v="101066"/>
    <s v="LUNES"/>
    <s v="DIA"/>
    <s v="06:00 - 14:00"/>
    <s v="B5"/>
    <x v="3"/>
    <s v="Barrido Manual de Vías y Áreas Publicas"/>
    <n v="1"/>
    <n v="5.1998285358"/>
    <n v="0"/>
    <n v="0"/>
    <n v="0.50248705700999996"/>
    <n v="0"/>
    <n v="0"/>
    <n v="1.4067192314499999"/>
    <n v="0"/>
    <n v="0"/>
    <n v="7.1090348242600001"/>
    <n v="4.7359308143414012"/>
    <n v="11.844965638601401"/>
    <n v="47.379862554405605"/>
    <n v="0"/>
    <n v="0"/>
    <n v="0"/>
    <n v="0"/>
    <n v="0"/>
    <n v="0"/>
    <n v="0"/>
    <n v="0"/>
    <n v="0"/>
    <n v="0"/>
    <n v="0"/>
    <n v="0"/>
    <n v="4"/>
    <n v="20.7993141432"/>
    <n v="0"/>
    <n v="0"/>
    <n v="2.0099482280399998"/>
    <n v="0"/>
    <n v="0"/>
    <n v="5.6268769257999995"/>
    <n v="0"/>
    <n v="0"/>
    <n v="28.43613929704"/>
    <n v="18.943723257365605"/>
    <n v="47.379862554405605"/>
  </r>
  <r>
    <s v="101"/>
    <s v="101067"/>
    <s v="LUNES"/>
    <s v="DIA"/>
    <s v="06:00 - 14:00"/>
    <s v="B5"/>
    <x v="3"/>
    <s v="Barrido Manual de Vías y Áreas Publicas"/>
    <n v="1"/>
    <n v="0"/>
    <n v="0"/>
    <n v="0"/>
    <n v="0"/>
    <n v="0"/>
    <n v="0"/>
    <n v="0"/>
    <n v="0"/>
    <n v="0"/>
    <n v="0"/>
    <n v="5.2228964294340008"/>
    <n v="5.2228964294340008"/>
    <n v="20.891585717736003"/>
    <n v="0"/>
    <n v="0"/>
    <n v="0"/>
    <n v="0"/>
    <n v="0"/>
    <n v="0"/>
    <n v="0"/>
    <n v="0"/>
    <n v="0"/>
    <n v="0"/>
    <n v="0"/>
    <n v="0"/>
    <n v="4"/>
    <n v="0"/>
    <n v="0"/>
    <n v="0"/>
    <n v="0"/>
    <n v="0"/>
    <n v="0"/>
    <n v="0"/>
    <n v="0"/>
    <n v="0"/>
    <n v="0"/>
    <n v="20.891585717736003"/>
    <n v="20.891585717736003"/>
  </r>
  <r>
    <s v="101"/>
    <s v="101068"/>
    <s v="LUNES"/>
    <s v="DIA"/>
    <s v="06:00 - 14:00"/>
    <s v="B5"/>
    <x v="3"/>
    <s v="Barrido Manual de Vías y Áreas Publicas"/>
    <n v="1"/>
    <n v="0"/>
    <n v="0"/>
    <n v="23.585752370000002"/>
    <n v="0"/>
    <n v="0"/>
    <n v="0"/>
    <n v="0"/>
    <n v="0"/>
    <n v="0"/>
    <n v="23.585752370000002"/>
    <n v="0"/>
    <n v="23.585752370000002"/>
    <n v="94.343009480000006"/>
    <n v="0"/>
    <n v="0"/>
    <n v="0"/>
    <n v="0"/>
    <n v="0"/>
    <n v="0"/>
    <n v="0"/>
    <n v="0"/>
    <n v="0"/>
    <n v="0"/>
    <n v="0"/>
    <n v="0"/>
    <n v="4"/>
    <n v="0"/>
    <n v="0"/>
    <n v="94.343009480000006"/>
    <n v="0"/>
    <n v="0"/>
    <n v="0"/>
    <n v="0"/>
    <n v="0"/>
    <n v="0"/>
    <n v="94.343009480000006"/>
    <n v="0"/>
    <n v="94.343009480000006"/>
  </r>
  <r>
    <s v="101"/>
    <s v="101069"/>
    <s v="LUNES"/>
    <s v="DIA"/>
    <s v="06:00 - 14:00"/>
    <s v="B5"/>
    <x v="3"/>
    <s v="Barrido Manual de Vías y Áreas Publicas"/>
    <n v="1"/>
    <n v="0"/>
    <n v="0"/>
    <n v="0"/>
    <n v="0.90553706746999996"/>
    <n v="2.6787173107000002"/>
    <n v="0"/>
    <n v="0"/>
    <n v="0"/>
    <n v="0"/>
    <n v="3.5842543781700003"/>
    <n v="4.068460633521001"/>
    <n v="7.6527150116910008"/>
    <n v="30.610860046764003"/>
    <n v="0"/>
    <n v="0"/>
    <n v="0"/>
    <n v="0"/>
    <n v="0"/>
    <n v="0"/>
    <n v="0"/>
    <n v="0"/>
    <n v="0"/>
    <n v="0"/>
    <n v="0"/>
    <n v="0"/>
    <n v="4"/>
    <n v="0"/>
    <n v="0"/>
    <n v="0"/>
    <n v="3.6221482698799998"/>
    <n v="10.714869242800001"/>
    <n v="0"/>
    <n v="0"/>
    <n v="0"/>
    <n v="0"/>
    <n v="14.337017512680001"/>
    <n v="16.273842534084004"/>
    <n v="30.610860046764003"/>
  </r>
  <r>
    <s v="101"/>
    <s v="101070"/>
    <s v="LUNES"/>
    <s v="DIA"/>
    <s v="06:00 - 14:00"/>
    <s v="B5"/>
    <x v="3"/>
    <s v="Barrido Manual de Vías y Áreas Publicas"/>
    <n v="1"/>
    <n v="0"/>
    <n v="0"/>
    <n v="0"/>
    <n v="0"/>
    <n v="2.4396328796"/>
    <n v="0"/>
    <n v="0"/>
    <n v="0"/>
    <n v="0"/>
    <n v="2.4396328796"/>
    <n v="4.0811980227391995"/>
    <n v="6.520830902339199"/>
    <n v="26.083323609356796"/>
    <n v="0"/>
    <n v="0"/>
    <n v="0"/>
    <n v="0"/>
    <n v="0"/>
    <n v="0"/>
    <n v="0"/>
    <n v="0"/>
    <n v="0"/>
    <n v="0"/>
    <n v="0"/>
    <n v="0"/>
    <n v="4"/>
    <n v="0"/>
    <n v="0"/>
    <n v="0"/>
    <n v="0"/>
    <n v="9.7585315183999999"/>
    <n v="0"/>
    <n v="0"/>
    <n v="0"/>
    <n v="0"/>
    <n v="9.7585315183999999"/>
    <n v="16.324792090956798"/>
    <n v="26.083323609356796"/>
  </r>
  <r>
    <s v="101"/>
    <s v="101071"/>
    <s v="LUNES"/>
    <s v="DIA"/>
    <s v="06:00 - 14:00"/>
    <s v="B5"/>
    <x v="3"/>
    <s v="Barrido Manual de Vías y Áreas Publicas"/>
    <n v="1"/>
    <n v="3.1556467272799997"/>
    <n v="0"/>
    <n v="0"/>
    <n v="0"/>
    <n v="4.0729199704000001"/>
    <n v="0"/>
    <n v="0"/>
    <n v="0"/>
    <n v="0"/>
    <n v="7.2285666976799998"/>
    <n v="3.5003087714596006"/>
    <n v="10.7288754691396"/>
    <n v="42.915501876558402"/>
    <n v="0"/>
    <n v="0"/>
    <n v="0"/>
    <n v="0"/>
    <n v="0"/>
    <n v="0"/>
    <n v="0"/>
    <n v="0"/>
    <n v="0"/>
    <n v="0"/>
    <n v="0"/>
    <n v="0"/>
    <n v="4"/>
    <n v="12.622586909119999"/>
    <n v="0"/>
    <n v="0"/>
    <n v="0"/>
    <n v="16.2916798816"/>
    <n v="0"/>
    <n v="0"/>
    <n v="0"/>
    <n v="0"/>
    <n v="28.914266790719999"/>
    <n v="14.001235085838402"/>
    <n v="42.915501876558402"/>
  </r>
  <r>
    <s v="101"/>
    <s v="101072"/>
    <s v="LUNES"/>
    <s v="DIA"/>
    <s v="06:00 - 14:00"/>
    <s v="B5"/>
    <x v="3"/>
    <s v="Barrido Manual de Vías y Áreas Publicas"/>
    <n v="1"/>
    <n v="0"/>
    <n v="0"/>
    <n v="0"/>
    <n v="0"/>
    <n v="0"/>
    <n v="0"/>
    <n v="0"/>
    <n v="0"/>
    <n v="0"/>
    <n v="0"/>
    <n v="4.7327399651275002"/>
    <n v="4.7327399651275002"/>
    <n v="18.930959860510001"/>
    <n v="0"/>
    <n v="0"/>
    <n v="0"/>
    <n v="0"/>
    <n v="0"/>
    <n v="0"/>
    <n v="0"/>
    <n v="0"/>
    <n v="0"/>
    <n v="0"/>
    <n v="0"/>
    <n v="0"/>
    <n v="4"/>
    <n v="0"/>
    <n v="0"/>
    <n v="0"/>
    <n v="0"/>
    <n v="0"/>
    <n v="0"/>
    <n v="0"/>
    <n v="0"/>
    <n v="0"/>
    <n v="0"/>
    <n v="18.930959860510001"/>
    <n v="18.930959860510001"/>
  </r>
  <r>
    <s v="101"/>
    <s v="101073"/>
    <s v="LUNES"/>
    <s v="DIA"/>
    <s v="06:00 - 14:00"/>
    <s v="B5"/>
    <x v="3"/>
    <s v="Barrido Manual de Vías y Áreas Publicas"/>
    <n v="1"/>
    <n v="0"/>
    <n v="0"/>
    <n v="0"/>
    <n v="0"/>
    <n v="0"/>
    <n v="0"/>
    <n v="0"/>
    <n v="0"/>
    <n v="0"/>
    <n v="0"/>
    <n v="3.8201008761849997"/>
    <n v="3.8201008761849997"/>
    <n v="15.280403504739999"/>
    <n v="0"/>
    <n v="0"/>
    <n v="0"/>
    <n v="0"/>
    <n v="0"/>
    <n v="0"/>
    <n v="0"/>
    <n v="0"/>
    <n v="0"/>
    <n v="0"/>
    <n v="0"/>
    <n v="0"/>
    <n v="4"/>
    <n v="0"/>
    <n v="0"/>
    <n v="0"/>
    <n v="0"/>
    <n v="0"/>
    <n v="0"/>
    <n v="0"/>
    <n v="0"/>
    <n v="0"/>
    <n v="0"/>
    <n v="15.280403504739999"/>
    <n v="15.280403504739999"/>
  </r>
  <r>
    <s v="101"/>
    <s v="101074"/>
    <s v="LUNES"/>
    <s v="DIA"/>
    <s v="06:00 - 14:00"/>
    <s v="B5"/>
    <x v="3"/>
    <s v="Barrido Manual de Vías y Áreas Publicas"/>
    <n v="1"/>
    <n v="0"/>
    <n v="0"/>
    <n v="0"/>
    <n v="0"/>
    <n v="0.66127966012999995"/>
    <n v="0"/>
    <n v="0"/>
    <n v="0"/>
    <n v="0"/>
    <n v="0.66127966012999995"/>
    <n v="4.6401465445529988"/>
    <n v="5.3014262046829987"/>
    <n v="21.205704818731995"/>
    <n v="0"/>
    <n v="0"/>
    <n v="0"/>
    <n v="0"/>
    <n v="0"/>
    <n v="0"/>
    <n v="0"/>
    <n v="0"/>
    <n v="0"/>
    <n v="0"/>
    <n v="0"/>
    <n v="0"/>
    <n v="4"/>
    <n v="0"/>
    <n v="0"/>
    <n v="0"/>
    <n v="0"/>
    <n v="2.6451186405199998"/>
    <n v="0"/>
    <n v="0"/>
    <n v="0"/>
    <n v="0"/>
    <n v="2.6451186405199998"/>
    <n v="18.560586178211995"/>
    <n v="21.205704818731995"/>
  </r>
  <r>
    <s v="101"/>
    <s v="101075"/>
    <s v="LUNES"/>
    <s v="DIA"/>
    <s v="06:00 - 14:00"/>
    <s v="B5"/>
    <x v="3"/>
    <s v="Barrido Manual de Vías y Áreas Publicas"/>
    <n v="1"/>
    <n v="3.9577048383100002"/>
    <n v="0"/>
    <n v="1.8992714115"/>
    <n v="0"/>
    <n v="0.94030076700000009"/>
    <n v="0"/>
    <n v="0"/>
    <n v="0"/>
    <n v="0"/>
    <n v="6.7972770168099999"/>
    <n v="4.830675420077001"/>
    <n v="11.627952436887"/>
    <n v="46.511809747548"/>
    <n v="0"/>
    <n v="0"/>
    <n v="0"/>
    <n v="0"/>
    <n v="0"/>
    <n v="0"/>
    <n v="0"/>
    <n v="0"/>
    <n v="0"/>
    <n v="0"/>
    <n v="0"/>
    <n v="0"/>
    <n v="4"/>
    <n v="15.830819353240001"/>
    <n v="0"/>
    <n v="7.597085646"/>
    <n v="0"/>
    <n v="3.7612030680000004"/>
    <n v="0"/>
    <n v="0"/>
    <n v="0"/>
    <n v="0"/>
    <n v="27.189108067239999"/>
    <n v="19.322701680308004"/>
    <n v="46.511809747548"/>
  </r>
  <r>
    <s v="101"/>
    <s v="101076"/>
    <s v="LUNES"/>
    <s v="DIA"/>
    <s v="06:00 - 14:00"/>
    <s v="B5"/>
    <x v="3"/>
    <s v="Barrido Manual de Vías y Áreas Publicas"/>
    <n v="1"/>
    <n v="1.2201993836"/>
    <n v="0"/>
    <n v="1.7084758299"/>
    <n v="0"/>
    <n v="0"/>
    <n v="0"/>
    <n v="1.6851011183"/>
    <n v="0"/>
    <n v="0"/>
    <n v="4.6137763318000005"/>
    <n v="3.7120340408869996"/>
    <n v="8.3258103726870001"/>
    <n v="33.303241490748"/>
    <n v="0"/>
    <n v="0"/>
    <n v="0"/>
    <n v="0"/>
    <n v="0"/>
    <n v="0"/>
    <n v="0"/>
    <n v="0"/>
    <n v="0"/>
    <n v="0"/>
    <n v="0"/>
    <n v="0"/>
    <n v="4"/>
    <n v="4.8807975344000001"/>
    <n v="0"/>
    <n v="6.8339033196000001"/>
    <n v="0"/>
    <n v="0"/>
    <n v="0"/>
    <n v="6.7404044731999999"/>
    <n v="0"/>
    <n v="0"/>
    <n v="18.455105327200002"/>
    <n v="14.848136163547998"/>
    <n v="33.303241490748"/>
  </r>
  <r>
    <s v="101"/>
    <s v="101077"/>
    <s v="LUNES"/>
    <s v="DIA"/>
    <s v="06:00 - 14:00"/>
    <s v="B5"/>
    <x v="3"/>
    <s v="Barrido Manual de Vías y Áreas Publicas"/>
    <n v="1"/>
    <n v="0.55370455151999998"/>
    <n v="0"/>
    <n v="0"/>
    <n v="0"/>
    <n v="0"/>
    <n v="0"/>
    <n v="1.9944156929300001"/>
    <n v="0"/>
    <n v="0"/>
    <n v="2.5481202444500002"/>
    <n v="4.560134601463"/>
    <n v="7.1082548459130006"/>
    <n v="28.433019383652002"/>
    <n v="0"/>
    <n v="0"/>
    <n v="0"/>
    <n v="0"/>
    <n v="0"/>
    <n v="0"/>
    <n v="0"/>
    <n v="0"/>
    <n v="0"/>
    <n v="0"/>
    <n v="0"/>
    <n v="0"/>
    <n v="4"/>
    <n v="2.2148182060799999"/>
    <n v="0"/>
    <n v="0"/>
    <n v="0"/>
    <n v="0"/>
    <n v="0"/>
    <n v="7.9776627717200004"/>
    <n v="0"/>
    <n v="0"/>
    <n v="10.192480977800001"/>
    <n v="18.240538405852"/>
    <n v="28.433019383652002"/>
  </r>
  <r>
    <s v="101"/>
    <s v="101078"/>
    <s v="LUNES"/>
    <s v="DIA"/>
    <s v="06:00 - 14:00"/>
    <s v="B5"/>
    <x v="3"/>
    <s v="Barrido Manual de Vías y Áreas Publicas"/>
    <n v="1"/>
    <n v="0"/>
    <n v="0"/>
    <n v="2.1285988313999997"/>
    <n v="0"/>
    <n v="0"/>
    <n v="0"/>
    <n v="0.83648470399999997"/>
    <n v="0"/>
    <n v="0"/>
    <n v="2.9650835353999998"/>
    <n v="4.375206757435401"/>
    <n v="7.3402902928354008"/>
    <n v="29.361161171341603"/>
    <n v="0"/>
    <n v="0"/>
    <n v="0"/>
    <n v="0"/>
    <n v="0"/>
    <n v="0"/>
    <n v="0"/>
    <n v="0"/>
    <n v="0"/>
    <n v="0"/>
    <n v="0"/>
    <n v="0"/>
    <n v="4"/>
    <n v="0"/>
    <n v="0"/>
    <n v="8.5143953255999989"/>
    <n v="0"/>
    <n v="0"/>
    <n v="0"/>
    <n v="3.3459388159999999"/>
    <n v="0"/>
    <n v="0"/>
    <n v="11.860334141599999"/>
    <n v="17.500827029741604"/>
    <n v="29.361161171341603"/>
  </r>
  <r>
    <s v="101"/>
    <s v="101079"/>
    <s v="LUNES"/>
    <s v="DIA"/>
    <s v="06:00 - 14:00"/>
    <s v="B5"/>
    <x v="3"/>
    <s v="Barrido Manual de Vías y Áreas Publicas"/>
    <n v="1"/>
    <n v="0.24229275273000001"/>
    <n v="0"/>
    <n v="0"/>
    <n v="0"/>
    <n v="0"/>
    <n v="0"/>
    <n v="0"/>
    <n v="0"/>
    <n v="0"/>
    <n v="0.24229275273000001"/>
    <n v="4.2057669299749998"/>
    <n v="4.4480596827049999"/>
    <n v="17.792238730819999"/>
    <n v="0"/>
    <n v="0"/>
    <n v="0"/>
    <n v="0"/>
    <n v="0"/>
    <n v="0"/>
    <n v="0"/>
    <n v="0"/>
    <n v="0"/>
    <n v="0"/>
    <n v="0"/>
    <n v="0"/>
    <n v="4"/>
    <n v="0.96917101092000002"/>
    <n v="0"/>
    <n v="0"/>
    <n v="0"/>
    <n v="0"/>
    <n v="0"/>
    <n v="0"/>
    <n v="0"/>
    <n v="0"/>
    <n v="0.96917101092000002"/>
    <n v="16.823067719899999"/>
    <n v="17.792238730819999"/>
  </r>
  <r>
    <s v="101"/>
    <s v="101080"/>
    <s v="LUNES"/>
    <s v="DIA"/>
    <s v="06:00 - 14:00"/>
    <s v="B3"/>
    <x v="4"/>
    <s v="Barrido Manual de Vías y Áreas Publicas"/>
    <n v="1"/>
    <n v="0"/>
    <n v="0"/>
    <n v="0"/>
    <n v="0"/>
    <n v="0"/>
    <n v="0"/>
    <n v="0"/>
    <n v="0"/>
    <n v="0"/>
    <n v="0"/>
    <n v="3.3345501324060001"/>
    <n v="3.3345501324060001"/>
    <n v="13.338200529624"/>
    <n v="0"/>
    <n v="0"/>
    <n v="0"/>
    <n v="0"/>
    <n v="0"/>
    <n v="0"/>
    <n v="0"/>
    <n v="0"/>
    <n v="0"/>
    <n v="0"/>
    <n v="0"/>
    <n v="0"/>
    <n v="4"/>
    <n v="0"/>
    <n v="0"/>
    <n v="0"/>
    <n v="0"/>
    <n v="0"/>
    <n v="0"/>
    <n v="0"/>
    <n v="0"/>
    <n v="0"/>
    <n v="0"/>
    <n v="13.338200529624"/>
    <n v="13.338200529624"/>
  </r>
  <r>
    <s v="101"/>
    <s v="101081"/>
    <s v="LUNES"/>
    <s v="DIA"/>
    <s v="06:00 - 14:00"/>
    <s v="B3"/>
    <x v="4"/>
    <s v="Barrido Manual de Vías y Áreas Publicas"/>
    <n v="1"/>
    <n v="0"/>
    <n v="0"/>
    <n v="0"/>
    <n v="0"/>
    <n v="0"/>
    <n v="0"/>
    <n v="0"/>
    <n v="0"/>
    <n v="0"/>
    <n v="0"/>
    <n v="3.1761000378879998"/>
    <n v="3.1761000378879998"/>
    <n v="12.704400151551999"/>
    <n v="0"/>
    <n v="0"/>
    <n v="0"/>
    <n v="0"/>
    <n v="0"/>
    <n v="0"/>
    <n v="0"/>
    <n v="0"/>
    <n v="0"/>
    <n v="0"/>
    <n v="0"/>
    <n v="0"/>
    <n v="4"/>
    <n v="0"/>
    <n v="0"/>
    <n v="0"/>
    <n v="0"/>
    <n v="0"/>
    <n v="0"/>
    <n v="0"/>
    <n v="0"/>
    <n v="0"/>
    <n v="0"/>
    <n v="12.704400151551999"/>
    <n v="12.704400151551999"/>
  </r>
  <r>
    <s v="101"/>
    <s v="101082"/>
    <s v="LUNES"/>
    <s v="DIA"/>
    <s v="06:00 - 14:00"/>
    <s v="B7"/>
    <x v="1"/>
    <s v="Barrido Manual de Vías y Áreas Publicas"/>
    <n v="1"/>
    <n v="0"/>
    <n v="0"/>
    <n v="0"/>
    <n v="0"/>
    <n v="0"/>
    <n v="0"/>
    <n v="0"/>
    <n v="0"/>
    <n v="0"/>
    <n v="0"/>
    <n v="4.159239262521"/>
    <n v="4.159239262521"/>
    <n v="16.636957050084"/>
    <n v="0"/>
    <n v="0"/>
    <n v="0"/>
    <n v="0"/>
    <n v="0"/>
    <n v="0"/>
    <n v="0"/>
    <n v="0"/>
    <n v="0"/>
    <n v="0"/>
    <n v="0"/>
    <n v="0"/>
    <n v="4"/>
    <n v="0"/>
    <n v="0"/>
    <n v="0"/>
    <n v="0"/>
    <n v="0"/>
    <n v="0"/>
    <n v="0"/>
    <n v="0"/>
    <n v="0"/>
    <n v="0"/>
    <n v="16.636957050084"/>
    <n v="16.636957050084"/>
  </r>
  <r>
    <s v="101"/>
    <s v="101083"/>
    <s v="LUNES"/>
    <s v="DIA"/>
    <s v="06:00 - 14:00"/>
    <s v="B7"/>
    <x v="1"/>
    <s v="Barrido Manual de Vías y Áreas Publicas"/>
    <n v="1"/>
    <n v="0"/>
    <n v="0"/>
    <n v="0"/>
    <n v="0"/>
    <n v="0"/>
    <n v="0"/>
    <n v="0"/>
    <n v="0"/>
    <n v="0"/>
    <n v="0"/>
    <n v="3.4917928371800002"/>
    <n v="3.4917928371800002"/>
    <n v="13.967171348720001"/>
    <n v="0"/>
    <n v="0"/>
    <n v="0"/>
    <n v="0"/>
    <n v="0"/>
    <n v="0"/>
    <n v="0"/>
    <n v="0"/>
    <n v="0"/>
    <n v="0"/>
    <n v="0"/>
    <n v="0"/>
    <n v="4"/>
    <n v="0"/>
    <n v="0"/>
    <n v="0"/>
    <n v="0"/>
    <n v="0"/>
    <n v="0"/>
    <n v="0"/>
    <n v="0"/>
    <n v="0"/>
    <n v="0"/>
    <n v="13.967171348720001"/>
    <n v="13.967171348720001"/>
  </r>
  <r>
    <s v="101"/>
    <s v="101084"/>
    <s v="LUNES"/>
    <s v="DIA"/>
    <s v="06:00 - 14:00"/>
    <s v="B7"/>
    <x v="1"/>
    <s v="Barrido Manual de Vías y Áreas Publicas"/>
    <n v="1"/>
    <n v="0"/>
    <n v="0"/>
    <n v="0"/>
    <n v="0"/>
    <n v="0"/>
    <n v="0"/>
    <n v="0"/>
    <n v="0"/>
    <n v="0"/>
    <n v="0"/>
    <n v="2.8420669698719996"/>
    <n v="2.8420669698719996"/>
    <n v="11.368267879487998"/>
    <n v="0"/>
    <n v="0"/>
    <n v="0"/>
    <n v="0"/>
    <n v="0"/>
    <n v="0"/>
    <n v="0"/>
    <n v="0"/>
    <n v="0"/>
    <n v="0"/>
    <n v="0"/>
    <n v="0"/>
    <n v="4"/>
    <n v="0"/>
    <n v="0"/>
    <n v="0"/>
    <n v="0"/>
    <n v="0"/>
    <n v="0"/>
    <n v="0"/>
    <n v="0"/>
    <n v="0"/>
    <n v="0"/>
    <n v="11.368267879487998"/>
    <n v="11.368267879487998"/>
  </r>
  <r>
    <s v="101"/>
    <s v="101085"/>
    <s v="LUNES"/>
    <s v="DIA"/>
    <s v="06:00 - 14:00"/>
    <s v="B7"/>
    <x v="1"/>
    <s v="Barrido Manual de Vías y Áreas Publicas"/>
    <n v="1"/>
    <n v="0"/>
    <n v="0"/>
    <n v="0"/>
    <n v="0"/>
    <n v="0"/>
    <n v="0"/>
    <n v="0"/>
    <n v="0"/>
    <n v="0"/>
    <n v="0"/>
    <n v="3.4411200148650005"/>
    <n v="3.4411200148650005"/>
    <n v="13.764480059460002"/>
    <n v="0"/>
    <n v="0"/>
    <n v="0"/>
    <n v="0"/>
    <n v="0"/>
    <n v="0"/>
    <n v="0"/>
    <n v="0"/>
    <n v="0"/>
    <n v="0"/>
    <n v="0"/>
    <n v="0"/>
    <n v="4"/>
    <n v="0"/>
    <n v="0"/>
    <n v="0"/>
    <n v="0"/>
    <n v="0"/>
    <n v="0"/>
    <n v="0"/>
    <n v="0"/>
    <n v="0"/>
    <n v="0"/>
    <n v="13.764480059460002"/>
    <n v="13.764480059460002"/>
  </r>
  <r>
    <s v="101"/>
    <s v="101086"/>
    <s v="LUNES"/>
    <s v="DIA"/>
    <s v="06:00 - 14:00"/>
    <s v="B7"/>
    <x v="1"/>
    <s v="Barrido Manual de Vías y Áreas Publicas"/>
    <n v="1"/>
    <n v="0"/>
    <n v="0"/>
    <n v="0"/>
    <n v="0"/>
    <n v="2.2239892864600002"/>
    <n v="0"/>
    <n v="0"/>
    <n v="0"/>
    <n v="0"/>
    <n v="2.2239892864600002"/>
    <n v="2.518122474543"/>
    <n v="4.7421117610030006"/>
    <n v="18.968447044012002"/>
    <n v="0"/>
    <n v="0"/>
    <n v="0"/>
    <n v="0"/>
    <n v="0"/>
    <n v="0"/>
    <n v="0"/>
    <n v="0"/>
    <n v="0"/>
    <n v="0"/>
    <n v="0"/>
    <n v="0"/>
    <n v="4"/>
    <n v="0"/>
    <n v="0"/>
    <n v="0"/>
    <n v="0"/>
    <n v="8.8959571458400006"/>
    <n v="0"/>
    <n v="0"/>
    <n v="0"/>
    <n v="0"/>
    <n v="8.8959571458400006"/>
    <n v="10.072489898172"/>
    <n v="18.968447044012002"/>
  </r>
  <r>
    <s v="102"/>
    <s v="102037"/>
    <s v="MARTES"/>
    <s v="DIA"/>
    <s v="06:00 - 14:00"/>
    <s v="B6"/>
    <x v="0"/>
    <s v="Barrido Manual de Vías y Áreas Publicas"/>
    <n v="1"/>
    <n v="0"/>
    <n v="0"/>
    <n v="0"/>
    <n v="0"/>
    <n v="0"/>
    <n v="0"/>
    <n v="0"/>
    <n v="0"/>
    <n v="0"/>
    <n v="0"/>
    <n v="4.77614871839"/>
    <n v="4.77614871839"/>
    <n v="19.10459487356"/>
    <n v="0"/>
    <n v="0"/>
    <n v="0"/>
    <n v="0"/>
    <n v="0"/>
    <n v="0"/>
    <n v="0"/>
    <n v="0"/>
    <n v="0"/>
    <n v="0"/>
    <n v="0"/>
    <n v="0"/>
    <n v="4"/>
    <n v="0"/>
    <n v="0"/>
    <n v="0"/>
    <n v="0"/>
    <n v="0"/>
    <n v="0"/>
    <n v="0"/>
    <n v="0"/>
    <n v="0"/>
    <n v="0"/>
    <n v="19.10459487356"/>
    <n v="19.10459487356"/>
  </r>
  <r>
    <s v="102"/>
    <s v="102040"/>
    <s v="MARTES"/>
    <s v="DIA"/>
    <s v="06:00 - 14:00"/>
    <s v="B7"/>
    <x v="1"/>
    <s v="Barrido Manual de Vías y Áreas Publicas"/>
    <n v="1"/>
    <n v="0"/>
    <n v="0"/>
    <n v="0"/>
    <n v="0"/>
    <n v="0"/>
    <n v="0"/>
    <n v="0"/>
    <n v="0"/>
    <n v="0"/>
    <n v="0"/>
    <n v="3.6425239965286607"/>
    <n v="3.6425239965286607"/>
    <n v="14.570095986114643"/>
    <n v="0"/>
    <n v="0"/>
    <n v="0"/>
    <n v="0"/>
    <n v="0"/>
    <n v="0"/>
    <n v="0"/>
    <n v="0"/>
    <n v="0"/>
    <n v="0"/>
    <n v="0"/>
    <n v="0"/>
    <n v="4"/>
    <n v="0"/>
    <n v="0"/>
    <n v="0"/>
    <n v="0"/>
    <n v="0"/>
    <n v="0"/>
    <n v="0"/>
    <n v="0"/>
    <n v="0"/>
    <n v="0"/>
    <n v="14.570095986114643"/>
    <n v="14.570095986114643"/>
  </r>
  <r>
    <s v="102"/>
    <s v="102041"/>
    <s v="MARTES"/>
    <s v="DIA"/>
    <s v="06:00 - 14:00"/>
    <s v="B7"/>
    <x v="1"/>
    <s v="Barrido Manual de Vías y Áreas Publicas"/>
    <n v="1"/>
    <n v="0"/>
    <n v="0"/>
    <n v="0"/>
    <n v="0"/>
    <n v="0"/>
    <n v="0"/>
    <n v="0"/>
    <n v="0"/>
    <n v="0"/>
    <n v="0"/>
    <n v="3.4500310061089006"/>
    <n v="3.4500310061089006"/>
    <n v="13.800124024435602"/>
    <n v="0"/>
    <n v="0"/>
    <n v="0"/>
    <n v="0"/>
    <n v="0"/>
    <n v="0"/>
    <n v="0"/>
    <n v="0"/>
    <n v="0"/>
    <n v="0"/>
    <n v="0"/>
    <n v="0"/>
    <n v="4"/>
    <n v="0"/>
    <n v="0"/>
    <n v="0"/>
    <n v="0"/>
    <n v="0"/>
    <n v="0"/>
    <n v="0"/>
    <n v="0"/>
    <n v="0"/>
    <n v="0"/>
    <n v="13.800124024435602"/>
    <n v="13.800124024435602"/>
  </r>
  <r>
    <s v="102"/>
    <s v="102042"/>
    <s v="MARTES"/>
    <s v="DIA"/>
    <s v="06:00 - 14:00"/>
    <s v="B7"/>
    <x v="1"/>
    <s v="Barrido Manual de Vías y Áreas Publicas"/>
    <n v="1"/>
    <n v="0"/>
    <n v="0"/>
    <n v="0"/>
    <n v="0"/>
    <n v="0"/>
    <n v="0"/>
    <n v="0"/>
    <n v="0"/>
    <n v="0"/>
    <n v="0"/>
    <n v="3.5683162996409998"/>
    <n v="3.5683162996409998"/>
    <n v="14.273265198563999"/>
    <n v="0"/>
    <n v="0"/>
    <n v="0"/>
    <n v="0"/>
    <n v="0"/>
    <n v="0"/>
    <n v="0"/>
    <n v="0"/>
    <n v="0"/>
    <n v="0"/>
    <n v="0"/>
    <n v="0"/>
    <n v="4"/>
    <n v="0"/>
    <n v="0"/>
    <n v="0"/>
    <n v="0"/>
    <n v="0"/>
    <n v="0"/>
    <n v="0"/>
    <n v="0"/>
    <n v="0"/>
    <n v="0"/>
    <n v="14.273265198563999"/>
    <n v="14.273265198563999"/>
  </r>
  <r>
    <s v="102"/>
    <s v="102043"/>
    <s v="MARTES"/>
    <s v="DIA"/>
    <s v="06:00 - 14:00"/>
    <s v="B7"/>
    <x v="1"/>
    <s v="Barrido Manual de Vías y Áreas Publicas"/>
    <n v="1"/>
    <n v="0"/>
    <n v="0"/>
    <n v="0"/>
    <n v="0"/>
    <n v="0"/>
    <n v="0"/>
    <n v="0"/>
    <n v="0"/>
    <n v="0"/>
    <n v="0"/>
    <n v="2.6516347225290002"/>
    <n v="2.6516347225290002"/>
    <n v="10.606538890116001"/>
    <n v="0"/>
    <n v="0"/>
    <n v="0"/>
    <n v="0"/>
    <n v="0"/>
    <n v="0"/>
    <n v="0"/>
    <n v="0"/>
    <n v="0"/>
    <n v="0"/>
    <n v="0"/>
    <n v="0"/>
    <n v="4"/>
    <n v="0"/>
    <n v="0"/>
    <n v="0"/>
    <n v="0"/>
    <n v="0"/>
    <n v="0"/>
    <n v="0"/>
    <n v="0"/>
    <n v="0"/>
    <n v="0"/>
    <n v="10.606538890116001"/>
    <n v="10.606538890116001"/>
  </r>
  <r>
    <s v="102"/>
    <s v="102044"/>
    <s v="MARTES"/>
    <s v="DIA"/>
    <s v="06:00 - 14:00"/>
    <s v="B7"/>
    <x v="1"/>
    <s v="Barrido Manual de Vías y Áreas Publicas"/>
    <n v="1"/>
    <n v="0"/>
    <n v="0"/>
    <n v="0"/>
    <n v="0"/>
    <n v="0"/>
    <n v="0"/>
    <n v="0"/>
    <n v="0"/>
    <n v="0"/>
    <n v="0"/>
    <n v="2.7619679544440001"/>
    <n v="2.7619679544440001"/>
    <n v="11.047871817776"/>
    <n v="0"/>
    <n v="0"/>
    <n v="0"/>
    <n v="0"/>
    <n v="0"/>
    <n v="0"/>
    <n v="0"/>
    <n v="0"/>
    <n v="0"/>
    <n v="0"/>
    <n v="0"/>
    <n v="0"/>
    <n v="4"/>
    <n v="0"/>
    <n v="0"/>
    <n v="0"/>
    <n v="0"/>
    <n v="0"/>
    <n v="0"/>
    <n v="0"/>
    <n v="0"/>
    <n v="0"/>
    <n v="0"/>
    <n v="11.047871817776"/>
    <n v="11.047871817776"/>
  </r>
  <r>
    <s v="102"/>
    <s v="102059"/>
    <s v="MARTES"/>
    <s v="DIA"/>
    <s v="06:00 - 14:00"/>
    <s v="B8"/>
    <x v="2"/>
    <s v="Barrido Manual de Vías y Áreas Publicas"/>
    <n v="1"/>
    <n v="0"/>
    <n v="0"/>
    <n v="0"/>
    <n v="0"/>
    <n v="1.8190841492000001"/>
    <n v="0"/>
    <n v="0"/>
    <n v="0"/>
    <n v="0"/>
    <n v="1.8190841492000001"/>
    <n v="3.4606050139"/>
    <n v="5.2796891631000005"/>
    <n v="21.118756652400002"/>
    <n v="0"/>
    <n v="0"/>
    <n v="0"/>
    <n v="0"/>
    <n v="0"/>
    <n v="0"/>
    <n v="0"/>
    <n v="0"/>
    <n v="0"/>
    <n v="0"/>
    <n v="0"/>
    <n v="0"/>
    <n v="4"/>
    <n v="0"/>
    <n v="0"/>
    <n v="0"/>
    <n v="0"/>
    <n v="7.2763365968000002"/>
    <n v="0"/>
    <n v="0"/>
    <n v="0"/>
    <n v="0"/>
    <n v="7.2763365968000002"/>
    <n v="13.8424200556"/>
    <n v="21.118756652400002"/>
  </r>
  <r>
    <s v="102"/>
    <s v="102060"/>
    <s v="MARTES"/>
    <s v="DIA"/>
    <s v="06:00 - 14:00"/>
    <s v="B8"/>
    <x v="2"/>
    <s v="Barrido Manual de Vías y Áreas Publicas"/>
    <n v="1"/>
    <n v="0"/>
    <n v="0"/>
    <n v="0"/>
    <n v="0"/>
    <n v="1.6364605632"/>
    <n v="0"/>
    <n v="0"/>
    <n v="0"/>
    <n v="0"/>
    <n v="1.6364605632"/>
    <n v="3.93229432484"/>
    <n v="5.56875488804"/>
    <n v="22.27501955216"/>
    <n v="0"/>
    <n v="0"/>
    <n v="0"/>
    <n v="0"/>
    <n v="0"/>
    <n v="0"/>
    <n v="0"/>
    <n v="0"/>
    <n v="0"/>
    <n v="0"/>
    <n v="0"/>
    <n v="0"/>
    <n v="4"/>
    <n v="0"/>
    <n v="0"/>
    <n v="0"/>
    <n v="0"/>
    <n v="6.5458422528"/>
    <n v="0"/>
    <n v="0"/>
    <n v="0"/>
    <n v="0"/>
    <n v="6.5458422528"/>
    <n v="15.72917729936"/>
    <n v="22.27501955216"/>
  </r>
  <r>
    <s v="102"/>
    <s v="102061"/>
    <s v="MARTES"/>
    <s v="DIA"/>
    <s v="06:00 - 14:00"/>
    <s v="B8"/>
    <x v="2"/>
    <s v="Barrido Manual de Vías y Áreas Publicas"/>
    <n v="1"/>
    <n v="0"/>
    <n v="0"/>
    <n v="0"/>
    <n v="0"/>
    <n v="0.97218419539000001"/>
    <n v="0"/>
    <n v="0"/>
    <n v="0"/>
    <n v="0"/>
    <n v="0.97218419539000001"/>
    <n v="4.4344739595779998"/>
    <n v="5.4066581549679995"/>
    <n v="21.626632619871998"/>
    <n v="0"/>
    <n v="0"/>
    <n v="0"/>
    <n v="0"/>
    <n v="0"/>
    <n v="0"/>
    <n v="0"/>
    <n v="0"/>
    <n v="0"/>
    <n v="0"/>
    <n v="0"/>
    <n v="0"/>
    <n v="4"/>
    <n v="0"/>
    <n v="0"/>
    <n v="0"/>
    <n v="0"/>
    <n v="3.88873678156"/>
    <n v="0"/>
    <n v="0"/>
    <n v="0"/>
    <n v="0"/>
    <n v="3.88873678156"/>
    <n v="17.737895838311999"/>
    <n v="21.626632619871998"/>
  </r>
  <r>
    <s v="102"/>
    <s v="102062"/>
    <s v="MARTES"/>
    <s v="DIA"/>
    <s v="06:00 - 14:00"/>
    <s v="B5"/>
    <x v="3"/>
    <s v="Barrido Manual de Vías y Áreas Publicas"/>
    <n v="1"/>
    <n v="0"/>
    <n v="0"/>
    <n v="0"/>
    <n v="0"/>
    <n v="0"/>
    <n v="0"/>
    <n v="0"/>
    <n v="0"/>
    <n v="0"/>
    <n v="0"/>
    <n v="5.0051342124159985"/>
    <n v="5.0051342124159985"/>
    <n v="20.020536849663994"/>
    <n v="0"/>
    <n v="0"/>
    <n v="0"/>
    <n v="0"/>
    <n v="0"/>
    <n v="0"/>
    <n v="0"/>
    <n v="0"/>
    <n v="0"/>
    <n v="0"/>
    <n v="0"/>
    <n v="0"/>
    <n v="4"/>
    <n v="0"/>
    <n v="0"/>
    <n v="0"/>
    <n v="0"/>
    <n v="0"/>
    <n v="0"/>
    <n v="0"/>
    <n v="0"/>
    <n v="0"/>
    <n v="0"/>
    <n v="20.020536849663994"/>
    <n v="20.020536849663994"/>
  </r>
  <r>
    <s v="102"/>
    <s v="102063"/>
    <s v="MARTES"/>
    <s v="DIA"/>
    <s v="06:00 - 14:00"/>
    <s v="B5"/>
    <x v="3"/>
    <s v="Barrido Manual de Vías y Áreas Publicas"/>
    <n v="1"/>
    <n v="2.0051666723400001"/>
    <n v="0"/>
    <n v="0"/>
    <n v="0.28802451338000001"/>
    <n v="0"/>
    <n v="0"/>
    <n v="0"/>
    <n v="0"/>
    <n v="0"/>
    <n v="2.29319118572"/>
    <n v="4.1291333299620003"/>
    <n v="6.4223245156819999"/>
    <n v="25.689298062728"/>
    <n v="0"/>
    <n v="0"/>
    <n v="0"/>
    <n v="0"/>
    <n v="0"/>
    <n v="0"/>
    <n v="0"/>
    <n v="0"/>
    <n v="0"/>
    <n v="0"/>
    <n v="0"/>
    <n v="0"/>
    <n v="4"/>
    <n v="8.0206666893600005"/>
    <n v="0"/>
    <n v="0"/>
    <n v="1.1520980535200001"/>
    <n v="0"/>
    <n v="0"/>
    <n v="0"/>
    <n v="0"/>
    <n v="0"/>
    <n v="9.1727647428800001"/>
    <n v="16.516533319848001"/>
    <n v="25.689298062728"/>
  </r>
  <r>
    <s v="102"/>
    <s v="102064"/>
    <s v="MARTES"/>
    <s v="DIA"/>
    <s v="06:00 - 14:00"/>
    <s v="B5"/>
    <x v="3"/>
    <s v="Barrido Manual de Vías y Áreas Publicas"/>
    <n v="1"/>
    <n v="0"/>
    <n v="0"/>
    <n v="0"/>
    <n v="0"/>
    <n v="0"/>
    <n v="0"/>
    <n v="0"/>
    <n v="0"/>
    <n v="0"/>
    <n v="0"/>
    <n v="4.2059618593024002"/>
    <n v="4.2059618593024002"/>
    <n v="16.823847437209601"/>
    <n v="0"/>
    <n v="0"/>
    <n v="0"/>
    <n v="0"/>
    <n v="0"/>
    <n v="0"/>
    <n v="0"/>
    <n v="0"/>
    <n v="0"/>
    <n v="0"/>
    <n v="0"/>
    <n v="0"/>
    <n v="4"/>
    <n v="0"/>
    <n v="0"/>
    <n v="0"/>
    <n v="0"/>
    <n v="0"/>
    <n v="0"/>
    <n v="0"/>
    <n v="0"/>
    <n v="0"/>
    <n v="0"/>
    <n v="16.823847437209601"/>
    <n v="16.823847437209601"/>
  </r>
  <r>
    <s v="102"/>
    <s v="102065"/>
    <s v="MARTES"/>
    <s v="DIA"/>
    <s v="06:00 - 14:00"/>
    <s v="B5"/>
    <x v="3"/>
    <s v="Barrido Manual de Vías y Áreas Publicas"/>
    <n v="1"/>
    <n v="0"/>
    <n v="0"/>
    <n v="1.7019165427"/>
    <n v="0"/>
    <n v="0"/>
    <n v="0"/>
    <n v="0"/>
    <n v="0"/>
    <n v="0"/>
    <n v="1.7019165427"/>
    <n v="3.2057212649010003"/>
    <n v="4.9076378076010005"/>
    <n v="19.630551230404002"/>
    <n v="0"/>
    <n v="0"/>
    <n v="0"/>
    <n v="0"/>
    <n v="0"/>
    <n v="0"/>
    <n v="0"/>
    <n v="0"/>
    <n v="0"/>
    <n v="0"/>
    <n v="0"/>
    <n v="0"/>
    <n v="4"/>
    <n v="0"/>
    <n v="0"/>
    <n v="6.8076661708000001"/>
    <n v="0"/>
    <n v="0"/>
    <n v="0"/>
    <n v="0"/>
    <n v="0"/>
    <n v="0"/>
    <n v="6.8076661708000001"/>
    <n v="12.822885059604001"/>
    <n v="19.630551230404002"/>
  </r>
  <r>
    <s v="102"/>
    <s v="102066"/>
    <s v="MARTES"/>
    <s v="DIA"/>
    <s v="06:00 - 14:00"/>
    <s v="B5"/>
    <x v="3"/>
    <s v="Barrido Manual de Vías y Áreas Publicas"/>
    <n v="1"/>
    <n v="0"/>
    <n v="0"/>
    <n v="0.86845035279000005"/>
    <n v="0"/>
    <n v="0"/>
    <n v="0"/>
    <n v="0"/>
    <n v="0"/>
    <n v="0"/>
    <n v="0.86845035279000005"/>
    <n v="6.4327886166612993"/>
    <n v="7.3012389694512994"/>
    <n v="29.204955877805197"/>
    <n v="0"/>
    <n v="0"/>
    <n v="0"/>
    <n v="0"/>
    <n v="0"/>
    <n v="0"/>
    <n v="0"/>
    <n v="0"/>
    <n v="0"/>
    <n v="0"/>
    <n v="0"/>
    <n v="0"/>
    <n v="4"/>
    <n v="0"/>
    <n v="0"/>
    <n v="3.4738014111600002"/>
    <n v="0"/>
    <n v="0"/>
    <n v="0"/>
    <n v="0"/>
    <n v="0"/>
    <n v="0"/>
    <n v="3.4738014111600002"/>
    <n v="25.731154466645197"/>
    <n v="29.204955877805197"/>
  </r>
  <r>
    <s v="102"/>
    <s v="102067"/>
    <s v="MARTES"/>
    <s v="DIA"/>
    <s v="06:00 - 14:00"/>
    <s v="B5"/>
    <x v="3"/>
    <s v="Barrido Manual de Vías y Áreas Publicas"/>
    <n v="1"/>
    <n v="0.44114502076000001"/>
    <n v="0"/>
    <n v="3.02823862829"/>
    <n v="0"/>
    <n v="0"/>
    <n v="0"/>
    <n v="0"/>
    <n v="0"/>
    <n v="0"/>
    <n v="3.4693836490500001"/>
    <n v="5.2866901712069989"/>
    <n v="8.756073820256999"/>
    <n v="35.024295281027996"/>
    <n v="0"/>
    <n v="0"/>
    <n v="0"/>
    <n v="0"/>
    <n v="0"/>
    <n v="0"/>
    <n v="0"/>
    <n v="0"/>
    <n v="0"/>
    <n v="0"/>
    <n v="0"/>
    <n v="0"/>
    <n v="4"/>
    <n v="1.76458008304"/>
    <n v="0"/>
    <n v="12.11295451316"/>
    <n v="0"/>
    <n v="0"/>
    <n v="0"/>
    <n v="0"/>
    <n v="0"/>
    <n v="0"/>
    <n v="13.8775345962"/>
    <n v="21.146760684827996"/>
    <n v="35.024295281027996"/>
  </r>
  <r>
    <s v="102"/>
    <s v="102068"/>
    <s v="MARTES"/>
    <s v="DIA"/>
    <s v="06:00 - 14:00"/>
    <s v="B5"/>
    <x v="3"/>
    <s v="Barrido Manual de Vías y Áreas Publicas"/>
    <n v="1"/>
    <n v="0"/>
    <n v="0"/>
    <n v="0"/>
    <n v="0.27579242638000001"/>
    <n v="0"/>
    <n v="0"/>
    <n v="0"/>
    <n v="0"/>
    <n v="0"/>
    <n v="0.27579242638000001"/>
    <n v="5.3195914425181989"/>
    <n v="5.5953838688981987"/>
    <n v="22.381535475592795"/>
    <n v="0"/>
    <n v="0"/>
    <n v="0"/>
    <n v="0"/>
    <n v="0"/>
    <n v="0"/>
    <n v="0"/>
    <n v="0"/>
    <n v="0"/>
    <n v="0"/>
    <n v="0"/>
    <n v="0"/>
    <n v="4"/>
    <n v="0"/>
    <n v="0"/>
    <n v="0"/>
    <n v="1.10316970552"/>
    <n v="0"/>
    <n v="0"/>
    <n v="0"/>
    <n v="0"/>
    <n v="0"/>
    <n v="1.10316970552"/>
    <n v="21.278365770072796"/>
    <n v="22.381535475592795"/>
  </r>
  <r>
    <s v="102"/>
    <s v="102069"/>
    <s v="MARTES"/>
    <s v="DIA"/>
    <s v="06:00 - 14:00"/>
    <s v="B5"/>
    <x v="3"/>
    <s v="Barrido Manual de Vías y Áreas Publicas"/>
    <n v="1"/>
    <n v="0"/>
    <n v="0"/>
    <n v="0"/>
    <n v="0"/>
    <n v="0"/>
    <n v="0"/>
    <n v="0"/>
    <n v="0"/>
    <n v="0"/>
    <n v="0"/>
    <n v="4.7753319867290012"/>
    <n v="4.7753319867290012"/>
    <n v="19.101327946916005"/>
    <n v="0"/>
    <n v="0"/>
    <n v="0"/>
    <n v="0"/>
    <n v="0"/>
    <n v="0"/>
    <n v="0"/>
    <n v="0"/>
    <n v="0"/>
    <n v="0"/>
    <n v="0"/>
    <n v="0"/>
    <n v="4"/>
    <n v="0"/>
    <n v="0"/>
    <n v="0"/>
    <n v="0"/>
    <n v="0"/>
    <n v="0"/>
    <n v="0"/>
    <n v="0"/>
    <n v="0"/>
    <n v="0"/>
    <n v="19.101327946916005"/>
    <n v="19.101327946916005"/>
  </r>
  <r>
    <s v="102"/>
    <s v="102070"/>
    <s v="MARTES"/>
    <s v="DIA"/>
    <s v="06:00 - 14:00"/>
    <s v="B5"/>
    <x v="3"/>
    <s v="Barrido Manual de Vías y Áreas Publicas"/>
    <n v="1"/>
    <n v="1.5000163435"/>
    <n v="0"/>
    <n v="0"/>
    <n v="0"/>
    <n v="0"/>
    <n v="0"/>
    <n v="0"/>
    <n v="0"/>
    <n v="0"/>
    <n v="1.5000163435"/>
    <n v="4.7322991379612995"/>
    <n v="6.2323154814612991"/>
    <n v="24.929261925845196"/>
    <n v="0"/>
    <n v="0"/>
    <n v="0"/>
    <n v="0"/>
    <n v="0"/>
    <n v="0"/>
    <n v="0"/>
    <n v="0"/>
    <n v="0"/>
    <n v="0"/>
    <n v="0"/>
    <n v="0"/>
    <n v="4"/>
    <n v="6.0000653740000001"/>
    <n v="0"/>
    <n v="0"/>
    <n v="0"/>
    <n v="0"/>
    <n v="0"/>
    <n v="0"/>
    <n v="0"/>
    <n v="0"/>
    <n v="6.0000653740000001"/>
    <n v="18.929196551845198"/>
    <n v="24.929261925845196"/>
  </r>
  <r>
    <s v="102"/>
    <s v="102071"/>
    <s v="MARTES"/>
    <s v="DIA"/>
    <s v="06:00 - 14:00"/>
    <s v="B5"/>
    <x v="3"/>
    <s v="Barrido Manual de Vías y Áreas Publicas"/>
    <n v="1"/>
    <n v="0"/>
    <n v="0"/>
    <n v="0"/>
    <n v="0"/>
    <n v="0"/>
    <n v="0"/>
    <n v="0"/>
    <n v="0"/>
    <n v="0"/>
    <n v="0"/>
    <n v="4.9390405509244006"/>
    <n v="4.9390405509244006"/>
    <n v="19.756162203697603"/>
    <n v="0"/>
    <n v="0"/>
    <n v="0"/>
    <n v="0"/>
    <n v="0"/>
    <n v="0"/>
    <n v="0"/>
    <n v="0"/>
    <n v="0"/>
    <n v="0"/>
    <n v="0"/>
    <n v="0"/>
    <n v="4"/>
    <n v="0"/>
    <n v="0"/>
    <n v="0"/>
    <n v="0"/>
    <n v="0"/>
    <n v="0"/>
    <n v="0"/>
    <n v="0"/>
    <n v="0"/>
    <n v="0"/>
    <n v="19.756162203697603"/>
    <n v="19.756162203697603"/>
  </r>
  <r>
    <s v="102"/>
    <s v="102072"/>
    <s v="MARTES"/>
    <s v="DIA"/>
    <s v="06:00 - 14:00"/>
    <s v="B5"/>
    <x v="3"/>
    <s v="Barrido Manual de Vías y Áreas Publicas"/>
    <n v="1"/>
    <n v="0.88585821846000001"/>
    <n v="0"/>
    <n v="0"/>
    <n v="0"/>
    <n v="0"/>
    <n v="0"/>
    <n v="0"/>
    <n v="0"/>
    <n v="0"/>
    <n v="0.88585821846000001"/>
    <n v="4.5627656722705003"/>
    <n v="5.4486238907305005"/>
    <n v="21.794495562922002"/>
    <n v="0"/>
    <n v="0"/>
    <n v="0"/>
    <n v="0"/>
    <n v="0"/>
    <n v="0"/>
    <n v="0"/>
    <n v="0"/>
    <n v="0"/>
    <n v="0"/>
    <n v="0"/>
    <n v="0"/>
    <n v="4"/>
    <n v="3.5434328738400001"/>
    <n v="0"/>
    <n v="0"/>
    <n v="0"/>
    <n v="0"/>
    <n v="0"/>
    <n v="0"/>
    <n v="0"/>
    <n v="0"/>
    <n v="3.5434328738400001"/>
    <n v="18.251062689082001"/>
    <n v="21.794495562922002"/>
  </r>
  <r>
    <s v="102"/>
    <s v="102073"/>
    <s v="MARTES"/>
    <s v="DIA"/>
    <s v="06:00 - 14:00"/>
    <s v="B5"/>
    <x v="3"/>
    <s v="Barrido Manual de Vías y Áreas Publicas"/>
    <n v="1"/>
    <n v="0"/>
    <n v="0"/>
    <n v="0"/>
    <n v="0"/>
    <n v="0"/>
    <n v="0"/>
    <n v="0"/>
    <n v="0"/>
    <n v="0"/>
    <n v="0"/>
    <n v="4.8703563853320002"/>
    <n v="4.8703563853320002"/>
    <n v="19.481425541328001"/>
    <n v="0"/>
    <n v="0"/>
    <n v="0"/>
    <n v="0"/>
    <n v="0"/>
    <n v="0"/>
    <n v="0"/>
    <n v="0"/>
    <n v="0"/>
    <n v="0"/>
    <n v="0"/>
    <n v="0"/>
    <n v="4"/>
    <n v="0"/>
    <n v="0"/>
    <n v="0"/>
    <n v="0"/>
    <n v="0"/>
    <n v="0"/>
    <n v="0"/>
    <n v="0"/>
    <n v="0"/>
    <n v="0"/>
    <n v="19.481425541328001"/>
    <n v="19.481425541328001"/>
  </r>
  <r>
    <s v="102"/>
    <s v="102074"/>
    <s v="MARTES"/>
    <s v="DIA"/>
    <s v="06:00 - 14:00"/>
    <s v="B5"/>
    <x v="3"/>
    <s v="Barrido Manual de Vías y Áreas Publicas"/>
    <n v="1"/>
    <n v="12.1593957938"/>
    <n v="0"/>
    <n v="0"/>
    <n v="0"/>
    <n v="0"/>
    <n v="0"/>
    <n v="0"/>
    <n v="0"/>
    <n v="0"/>
    <n v="12.1593957938"/>
    <n v="2.1560103774069996"/>
    <n v="14.315406171207"/>
    <n v="57.261624684828"/>
    <n v="0"/>
    <n v="0"/>
    <n v="0"/>
    <n v="0"/>
    <n v="0"/>
    <n v="0"/>
    <n v="0"/>
    <n v="0"/>
    <n v="0"/>
    <n v="0"/>
    <n v="0"/>
    <n v="0"/>
    <n v="4"/>
    <n v="48.6375831752"/>
    <n v="0"/>
    <n v="0"/>
    <n v="0"/>
    <n v="0"/>
    <n v="0"/>
    <n v="0"/>
    <n v="0"/>
    <n v="0"/>
    <n v="48.6375831752"/>
    <n v="8.6240415096279985"/>
    <n v="57.261624684828"/>
  </r>
  <r>
    <s v="102"/>
    <s v="102075"/>
    <s v="MARTES"/>
    <s v="DIA"/>
    <s v="06:00 - 14:00"/>
    <s v="B5"/>
    <x v="3"/>
    <s v="Barrido Manual de Vías y Áreas Publicas"/>
    <n v="1"/>
    <n v="0"/>
    <n v="0"/>
    <n v="0"/>
    <n v="0"/>
    <n v="0"/>
    <n v="0"/>
    <n v="0"/>
    <n v="0"/>
    <n v="0"/>
    <n v="0"/>
    <n v="4.4522921169500007"/>
    <n v="4.4522921169500007"/>
    <n v="17.809168467800003"/>
    <n v="0"/>
    <n v="0"/>
    <n v="0"/>
    <n v="0"/>
    <n v="0"/>
    <n v="0"/>
    <n v="0"/>
    <n v="0"/>
    <n v="0"/>
    <n v="0"/>
    <n v="0"/>
    <n v="0"/>
    <n v="4"/>
    <n v="0"/>
    <n v="0"/>
    <n v="0"/>
    <n v="0"/>
    <n v="0"/>
    <n v="0"/>
    <n v="0"/>
    <n v="0"/>
    <n v="0"/>
    <n v="0"/>
    <n v="17.809168467800003"/>
    <n v="17.809168467800003"/>
  </r>
  <r>
    <s v="102"/>
    <s v="102076"/>
    <s v="MARTES"/>
    <s v="DIA"/>
    <s v="06:00 - 14:00"/>
    <s v="B5"/>
    <x v="3"/>
    <s v="Barrido Manual de Vías y Áreas Publicas"/>
    <n v="1"/>
    <n v="0"/>
    <n v="0"/>
    <n v="0"/>
    <n v="0.35310427707000003"/>
    <n v="0"/>
    <n v="0"/>
    <n v="0"/>
    <n v="0"/>
    <n v="0"/>
    <n v="0.35310427707000003"/>
    <n v="4.2415859031770005"/>
    <n v="4.5946901802470004"/>
    <n v="18.378760720988002"/>
    <n v="0"/>
    <n v="0"/>
    <n v="0"/>
    <n v="0"/>
    <n v="0"/>
    <n v="0"/>
    <n v="0"/>
    <n v="0"/>
    <n v="0"/>
    <n v="0"/>
    <n v="0"/>
    <n v="0"/>
    <n v="4"/>
    <n v="0"/>
    <n v="0"/>
    <n v="0"/>
    <n v="1.4124171082800001"/>
    <n v="0"/>
    <n v="0"/>
    <n v="0"/>
    <n v="0"/>
    <n v="0"/>
    <n v="1.4124171082800001"/>
    <n v="16.966343612708002"/>
    <n v="18.378760720988002"/>
  </r>
  <r>
    <s v="102"/>
    <s v="102077"/>
    <s v="MARTES"/>
    <s v="DIA"/>
    <s v="06:00 - 14:00"/>
    <s v="B6"/>
    <x v="0"/>
    <s v="Barrido Manual de Vías y Áreas Publicas"/>
    <n v="1"/>
    <n v="0"/>
    <n v="0"/>
    <n v="0"/>
    <n v="0.44966160627000001"/>
    <n v="0"/>
    <n v="0"/>
    <n v="0"/>
    <n v="0"/>
    <n v="0"/>
    <n v="0.44966160627000001"/>
    <n v="4.190782805056001"/>
    <n v="4.6404444113260013"/>
    <n v="18.561777645304005"/>
    <n v="0"/>
    <n v="0"/>
    <n v="0"/>
    <n v="0"/>
    <n v="0"/>
    <n v="0"/>
    <n v="0"/>
    <n v="0"/>
    <n v="0"/>
    <n v="0"/>
    <n v="0"/>
    <n v="0"/>
    <n v="4"/>
    <n v="0"/>
    <n v="0"/>
    <n v="0"/>
    <n v="1.7986464250800001"/>
    <n v="0"/>
    <n v="0"/>
    <n v="0"/>
    <n v="0"/>
    <n v="0"/>
    <n v="1.7986464250800001"/>
    <n v="16.763131220224004"/>
    <n v="18.561777645304005"/>
  </r>
  <r>
    <s v="102"/>
    <s v="102078"/>
    <s v="MARTES"/>
    <s v="DIA"/>
    <s v="06:00 - 14:00"/>
    <s v="B6"/>
    <x v="0"/>
    <s v="Barrido Manual de Vías y Áreas Publicas"/>
    <n v="1"/>
    <n v="1.6543508410000001"/>
    <n v="0"/>
    <n v="0"/>
    <n v="0"/>
    <n v="0"/>
    <n v="0"/>
    <n v="0"/>
    <n v="0"/>
    <n v="0"/>
    <n v="1.6543508410000001"/>
    <n v="4.1880109225201396"/>
    <n v="5.8423617635201399"/>
    <n v="23.36944705408056"/>
    <n v="0"/>
    <n v="0"/>
    <n v="0"/>
    <n v="0"/>
    <n v="0"/>
    <n v="0"/>
    <n v="0"/>
    <n v="0"/>
    <n v="0"/>
    <n v="0"/>
    <n v="0"/>
    <n v="0"/>
    <n v="4"/>
    <n v="6.6174033640000003"/>
    <n v="0"/>
    <n v="0"/>
    <n v="0"/>
    <n v="0"/>
    <n v="0"/>
    <n v="0"/>
    <n v="0"/>
    <n v="0"/>
    <n v="6.6174033640000003"/>
    <n v="16.752043690080558"/>
    <n v="23.36944705408056"/>
  </r>
  <r>
    <s v="102"/>
    <s v="102079"/>
    <s v="MARTES"/>
    <s v="DIA"/>
    <s v="06:00 - 14:00"/>
    <s v="B6"/>
    <x v="0"/>
    <s v="Barrido Manual de Vías y Áreas Publicas"/>
    <n v="1"/>
    <n v="5.8686120957999997"/>
    <n v="0"/>
    <n v="0"/>
    <n v="0"/>
    <n v="0"/>
    <n v="0"/>
    <n v="0"/>
    <n v="0"/>
    <n v="0"/>
    <n v="5.8686120957999997"/>
    <n v="4.7881665143300003"/>
    <n v="10.656778610130001"/>
    <n v="42.627114440520003"/>
    <n v="0"/>
    <n v="0"/>
    <n v="0"/>
    <n v="0"/>
    <n v="0"/>
    <n v="0"/>
    <n v="0"/>
    <n v="0"/>
    <n v="0"/>
    <n v="0"/>
    <n v="0"/>
    <n v="0"/>
    <n v="4"/>
    <n v="23.474448383199999"/>
    <n v="0"/>
    <n v="0"/>
    <n v="0"/>
    <n v="0"/>
    <n v="0"/>
    <n v="0"/>
    <n v="0"/>
    <n v="0"/>
    <n v="23.474448383199999"/>
    <n v="19.152666057320001"/>
    <n v="42.627114440520003"/>
  </r>
  <r>
    <s v="102"/>
    <s v="102080"/>
    <s v="MARTES"/>
    <s v="DIA"/>
    <s v="06:00 - 14:00"/>
    <s v="B3"/>
    <x v="4"/>
    <s v="Barrido Manual de Vías y Áreas Publicas"/>
    <n v="1"/>
    <n v="0"/>
    <n v="0"/>
    <n v="0"/>
    <n v="0"/>
    <n v="0"/>
    <n v="0"/>
    <n v="0"/>
    <n v="0"/>
    <n v="0"/>
    <n v="0"/>
    <n v="3.679954738368"/>
    <n v="3.679954738368"/>
    <n v="14.719818953472"/>
    <n v="0"/>
    <n v="0"/>
    <n v="0"/>
    <n v="0"/>
    <n v="0"/>
    <n v="0"/>
    <n v="0"/>
    <n v="0"/>
    <n v="0"/>
    <n v="0"/>
    <n v="0"/>
    <n v="0"/>
    <n v="4"/>
    <n v="0"/>
    <n v="0"/>
    <n v="0"/>
    <n v="0"/>
    <n v="0"/>
    <n v="0"/>
    <n v="0"/>
    <n v="0"/>
    <n v="0"/>
    <n v="0"/>
    <n v="14.719818953472"/>
    <n v="14.719818953472"/>
  </r>
  <r>
    <s v="102"/>
    <s v="102081"/>
    <s v="MARTES"/>
    <s v="DIA"/>
    <s v="06:00 - 14:00"/>
    <s v="B3"/>
    <x v="4"/>
    <s v="Barrido Manual de Vías y Áreas Publicas"/>
    <n v="1"/>
    <n v="0"/>
    <n v="0"/>
    <n v="0"/>
    <n v="0"/>
    <n v="0"/>
    <n v="0"/>
    <n v="0"/>
    <n v="0"/>
    <n v="0"/>
    <n v="0"/>
    <n v="3.7226452508399999"/>
    <n v="3.7226452508399999"/>
    <n v="14.890581003359999"/>
    <n v="0"/>
    <n v="0"/>
    <n v="0"/>
    <n v="0"/>
    <n v="0"/>
    <n v="0"/>
    <n v="0"/>
    <n v="0"/>
    <n v="0"/>
    <n v="0"/>
    <n v="0"/>
    <n v="0"/>
    <n v="4"/>
    <n v="0"/>
    <n v="0"/>
    <n v="0"/>
    <n v="0"/>
    <n v="0"/>
    <n v="0"/>
    <n v="0"/>
    <n v="0"/>
    <n v="0"/>
    <n v="0"/>
    <n v="14.890581003359999"/>
    <n v="14.890581003359999"/>
  </r>
  <r>
    <s v="102"/>
    <s v="102082"/>
    <s v="MARTES"/>
    <s v="DIA"/>
    <s v="06:00 - 14:00"/>
    <s v="B3"/>
    <x v="4"/>
    <s v="Barrido Manual de Vías y Áreas Publicas"/>
    <n v="1"/>
    <n v="0"/>
    <n v="0"/>
    <n v="0"/>
    <n v="0"/>
    <n v="0"/>
    <n v="0"/>
    <n v="0"/>
    <n v="0"/>
    <n v="0"/>
    <n v="0"/>
    <n v="3.6893365755189991"/>
    <n v="3.6893365755189991"/>
    <n v="14.757346302075996"/>
    <n v="0"/>
    <n v="0"/>
    <n v="0"/>
    <n v="0"/>
    <n v="0"/>
    <n v="0"/>
    <n v="0"/>
    <n v="0"/>
    <n v="0"/>
    <n v="0"/>
    <n v="0"/>
    <n v="0"/>
    <n v="4"/>
    <n v="0"/>
    <n v="0"/>
    <n v="0"/>
    <n v="0"/>
    <n v="0"/>
    <n v="0"/>
    <n v="0"/>
    <n v="0"/>
    <n v="0"/>
    <n v="0"/>
    <n v="14.757346302075996"/>
    <n v="14.757346302075996"/>
  </r>
  <r>
    <s v="102"/>
    <s v="102083"/>
    <s v="MARTES"/>
    <s v="DIA"/>
    <s v="06:00 - 14:00"/>
    <s v="B7"/>
    <x v="1"/>
    <s v="Barrido Manual de Vías y Áreas Publicas"/>
    <n v="1"/>
    <n v="0"/>
    <n v="0"/>
    <n v="0"/>
    <n v="0"/>
    <n v="0"/>
    <n v="0"/>
    <n v="0"/>
    <n v="0"/>
    <n v="0"/>
    <n v="0"/>
    <n v="5.5821808598900002"/>
    <n v="5.5821808598900002"/>
    <n v="22.328723439560001"/>
    <n v="0"/>
    <n v="0"/>
    <n v="0"/>
    <n v="0"/>
    <n v="0"/>
    <n v="0"/>
    <n v="0"/>
    <n v="0"/>
    <n v="0"/>
    <n v="0"/>
    <n v="0"/>
    <n v="0"/>
    <n v="4"/>
    <n v="0"/>
    <n v="0"/>
    <n v="0"/>
    <n v="0"/>
    <n v="0"/>
    <n v="0"/>
    <n v="0"/>
    <n v="0"/>
    <n v="0"/>
    <n v="0"/>
    <n v="22.328723439560001"/>
    <n v="22.328723439560001"/>
  </r>
  <r>
    <s v="102"/>
    <s v="102084"/>
    <s v="MARTES"/>
    <s v="DIA"/>
    <s v="06:00 - 14:00"/>
    <s v="B7"/>
    <x v="1"/>
    <s v="Barrido Manual de Vías y Áreas Publicas"/>
    <n v="1"/>
    <n v="0"/>
    <n v="0"/>
    <n v="0"/>
    <n v="0"/>
    <n v="0"/>
    <n v="0"/>
    <n v="0"/>
    <n v="0"/>
    <n v="0"/>
    <n v="0"/>
    <n v="4.0140020562116998"/>
    <n v="4.0140020562116998"/>
    <n v="16.056008224846799"/>
    <n v="0"/>
    <n v="0"/>
    <n v="0"/>
    <n v="0"/>
    <n v="0"/>
    <n v="0"/>
    <n v="0"/>
    <n v="0"/>
    <n v="0"/>
    <n v="0"/>
    <n v="0"/>
    <n v="0"/>
    <n v="4"/>
    <n v="0"/>
    <n v="0"/>
    <n v="0"/>
    <n v="0"/>
    <n v="0"/>
    <n v="0"/>
    <n v="0"/>
    <n v="0"/>
    <n v="0"/>
    <n v="0"/>
    <n v="16.056008224846799"/>
    <n v="16.056008224846799"/>
  </r>
  <r>
    <s v="102"/>
    <s v="102085"/>
    <s v="MARTES"/>
    <s v="DIA"/>
    <s v="06:00 - 14:00"/>
    <s v="B7"/>
    <x v="1"/>
    <s v="Barrido Manual de Vías y Áreas Publicas"/>
    <n v="1"/>
    <n v="0.47550340830999999"/>
    <n v="0"/>
    <n v="0"/>
    <n v="0"/>
    <n v="4.6362043222000002"/>
    <n v="0"/>
    <n v="0"/>
    <n v="0"/>
    <n v="0"/>
    <n v="5.11170773051"/>
    <n v="3.1352374946169999"/>
    <n v="8.2469452251269999"/>
    <n v="32.987780900508"/>
    <n v="0"/>
    <n v="0"/>
    <n v="0"/>
    <n v="0"/>
    <n v="0"/>
    <n v="0"/>
    <n v="0"/>
    <n v="0"/>
    <n v="0"/>
    <n v="0"/>
    <n v="0"/>
    <n v="0"/>
    <n v="4"/>
    <n v="1.9020136332399999"/>
    <n v="0"/>
    <n v="0"/>
    <n v="0"/>
    <n v="18.544817288800001"/>
    <n v="0"/>
    <n v="0"/>
    <n v="0"/>
    <n v="0"/>
    <n v="20.44683092204"/>
    <n v="12.540949978467999"/>
    <n v="32.987780900508"/>
  </r>
  <r>
    <s v="103"/>
    <s v="103035"/>
    <s v="MIERCOLES"/>
    <s v="DIA"/>
    <s v="06:00 - 14:00"/>
    <s v="B6"/>
    <x v="0"/>
    <s v="Barrido Manual de Vías y Áreas Publicas"/>
    <n v="1"/>
    <n v="0"/>
    <n v="0"/>
    <n v="0"/>
    <n v="0"/>
    <n v="0"/>
    <n v="0"/>
    <n v="0"/>
    <n v="0"/>
    <n v="0"/>
    <n v="0"/>
    <n v="4.0066718722088002"/>
    <n v="4.0066718722088002"/>
    <n v="20.033359361043999"/>
    <n v="0"/>
    <n v="0"/>
    <n v="0"/>
    <n v="0"/>
    <n v="0"/>
    <n v="0"/>
    <n v="0"/>
    <n v="0"/>
    <n v="0"/>
    <n v="0"/>
    <n v="0"/>
    <n v="0"/>
    <n v="5"/>
    <n v="0"/>
    <n v="0"/>
    <n v="0"/>
    <n v="0"/>
    <n v="0"/>
    <n v="0"/>
    <n v="0"/>
    <n v="0"/>
    <n v="0"/>
    <n v="0"/>
    <n v="20.033359361043999"/>
    <n v="20.033359361043999"/>
  </r>
  <r>
    <s v="103"/>
    <s v="103036"/>
    <s v="MIERCOLES"/>
    <s v="DIA"/>
    <s v="06:00 - 14:00"/>
    <s v="B6"/>
    <x v="0"/>
    <s v="Barrido Manual de Vías y Áreas Publicas"/>
    <n v="1"/>
    <n v="0"/>
    <n v="0"/>
    <n v="0"/>
    <n v="0"/>
    <n v="0"/>
    <n v="0"/>
    <n v="0"/>
    <n v="0"/>
    <n v="0"/>
    <n v="0"/>
    <n v="5.5265090430258006"/>
    <n v="5.5265090430258006"/>
    <n v="27.632545215129003"/>
    <n v="0"/>
    <n v="0"/>
    <n v="0"/>
    <n v="0"/>
    <n v="0"/>
    <n v="0"/>
    <n v="0"/>
    <n v="0"/>
    <n v="0"/>
    <n v="0"/>
    <n v="0"/>
    <n v="0"/>
    <n v="5"/>
    <n v="0"/>
    <n v="0"/>
    <n v="0"/>
    <n v="0"/>
    <n v="0"/>
    <n v="0"/>
    <n v="0"/>
    <n v="0"/>
    <n v="0"/>
    <n v="0"/>
    <n v="27.632545215129003"/>
    <n v="27.632545215129003"/>
  </r>
  <r>
    <s v="103"/>
    <s v="103037"/>
    <s v="MIERCOLES"/>
    <s v="DIA"/>
    <s v="06:00 - 14:00"/>
    <s v="B6"/>
    <x v="0"/>
    <s v="Barrido Manual de Vías y Áreas Publicas"/>
    <n v="1"/>
    <n v="0"/>
    <n v="0"/>
    <n v="0"/>
    <n v="0"/>
    <n v="0"/>
    <n v="0"/>
    <n v="0"/>
    <n v="0"/>
    <n v="0"/>
    <n v="0"/>
    <n v="4.1803248300996003"/>
    <n v="4.1803248300996003"/>
    <n v="20.901624150498002"/>
    <n v="0"/>
    <n v="0"/>
    <n v="0"/>
    <n v="0"/>
    <n v="0"/>
    <n v="0"/>
    <n v="0"/>
    <n v="0"/>
    <n v="0"/>
    <n v="0"/>
    <n v="0"/>
    <n v="0"/>
    <n v="5"/>
    <n v="0"/>
    <n v="0"/>
    <n v="0"/>
    <n v="0"/>
    <n v="0"/>
    <n v="0"/>
    <n v="0"/>
    <n v="0"/>
    <n v="0"/>
    <n v="0"/>
    <n v="20.901624150498002"/>
    <n v="20.901624150498002"/>
  </r>
  <r>
    <s v="103"/>
    <s v="103038"/>
    <s v="MIERCOLES"/>
    <s v="DIA"/>
    <s v="06:00 - 14:00"/>
    <s v="B6"/>
    <x v="0"/>
    <s v="Barrido Manual de Vías y Áreas Publicas"/>
    <n v="1"/>
    <n v="0"/>
    <n v="0"/>
    <n v="0"/>
    <n v="0"/>
    <n v="0"/>
    <n v="0"/>
    <n v="0"/>
    <n v="0"/>
    <n v="0"/>
    <n v="0"/>
    <n v="3.6560947989400003"/>
    <n v="3.6560947989400003"/>
    <n v="18.280473994700003"/>
    <n v="0"/>
    <n v="0"/>
    <n v="0"/>
    <n v="0"/>
    <n v="0"/>
    <n v="0"/>
    <n v="0"/>
    <n v="0"/>
    <n v="0"/>
    <n v="0"/>
    <n v="0"/>
    <n v="0"/>
    <n v="5"/>
    <n v="0"/>
    <n v="0"/>
    <n v="0"/>
    <n v="0"/>
    <n v="0"/>
    <n v="0"/>
    <n v="0"/>
    <n v="0"/>
    <n v="0"/>
    <n v="0"/>
    <n v="18.280473994700003"/>
    <n v="18.280473994700003"/>
  </r>
  <r>
    <s v="103"/>
    <s v="103039"/>
    <s v="MIERCOLES"/>
    <s v="DIA"/>
    <s v="06:00 - 14:00"/>
    <s v="B7"/>
    <x v="1"/>
    <s v="Barrido Manual de Vías y Áreas Publicas"/>
    <n v="1"/>
    <n v="0"/>
    <n v="0"/>
    <n v="0"/>
    <n v="0"/>
    <n v="0"/>
    <n v="0"/>
    <n v="0"/>
    <n v="0"/>
    <n v="0"/>
    <n v="0"/>
    <n v="2.7622917786479997"/>
    <n v="2.7622917786479997"/>
    <n v="13.811458893239998"/>
    <n v="0"/>
    <n v="0"/>
    <n v="0"/>
    <n v="0"/>
    <n v="0"/>
    <n v="0"/>
    <n v="0"/>
    <n v="0"/>
    <n v="0"/>
    <n v="0"/>
    <n v="0"/>
    <n v="0"/>
    <n v="5"/>
    <n v="0"/>
    <n v="0"/>
    <n v="0"/>
    <n v="0"/>
    <n v="0"/>
    <n v="0"/>
    <n v="0"/>
    <n v="0"/>
    <n v="0"/>
    <n v="0"/>
    <n v="13.811458893239998"/>
    <n v="13.811458893239998"/>
  </r>
  <r>
    <s v="103"/>
    <s v="103041"/>
    <s v="MIERCOLES"/>
    <s v="DIA"/>
    <s v="06:00 - 14:00"/>
    <s v="B7"/>
    <x v="1"/>
    <s v="Barrido Manual de Vías y Áreas Publicas"/>
    <n v="1"/>
    <n v="0"/>
    <n v="0"/>
    <n v="0"/>
    <n v="0"/>
    <n v="0"/>
    <n v="0"/>
    <n v="0"/>
    <n v="0"/>
    <n v="0"/>
    <n v="0"/>
    <n v="4.4022189491860004"/>
    <n v="4.4022189491860004"/>
    <n v="22.011094745930002"/>
    <n v="0"/>
    <n v="0"/>
    <n v="0"/>
    <n v="0"/>
    <n v="0"/>
    <n v="0"/>
    <n v="0"/>
    <n v="0"/>
    <n v="0"/>
    <n v="0"/>
    <n v="0"/>
    <n v="0"/>
    <n v="5"/>
    <n v="0"/>
    <n v="0"/>
    <n v="0"/>
    <n v="0"/>
    <n v="0"/>
    <n v="0"/>
    <n v="0"/>
    <n v="0"/>
    <n v="0"/>
    <n v="0"/>
    <n v="22.011094745930002"/>
    <n v="22.011094745930002"/>
  </r>
  <r>
    <s v="103"/>
    <s v="103042"/>
    <s v="MIERCOLES"/>
    <s v="DIA"/>
    <s v="06:00 - 14:00"/>
    <s v="B7"/>
    <x v="1"/>
    <s v="Barrido Manual de Vías y Áreas Publicas"/>
    <n v="1"/>
    <n v="0"/>
    <n v="0"/>
    <n v="0"/>
    <n v="0"/>
    <n v="0"/>
    <n v="0"/>
    <n v="0"/>
    <n v="0"/>
    <n v="0"/>
    <n v="0"/>
    <n v="6.1148091132660003"/>
    <n v="6.1148091132660003"/>
    <n v="30.57404556633"/>
    <n v="0"/>
    <n v="0"/>
    <n v="0"/>
    <n v="0"/>
    <n v="0"/>
    <n v="0"/>
    <n v="0"/>
    <n v="0"/>
    <n v="0"/>
    <n v="0"/>
    <n v="0"/>
    <n v="0"/>
    <n v="5"/>
    <n v="0"/>
    <n v="0"/>
    <n v="0"/>
    <n v="0"/>
    <n v="0"/>
    <n v="0"/>
    <n v="0"/>
    <n v="0"/>
    <n v="0"/>
    <n v="0"/>
    <n v="30.57404556633"/>
    <n v="30.57404556633"/>
  </r>
  <r>
    <s v="103"/>
    <s v="103043"/>
    <s v="MIERCOLES"/>
    <s v="DIA"/>
    <s v="06:00 - 14:00"/>
    <s v="B7"/>
    <x v="1"/>
    <s v="Barrido Manual de Vías y Áreas Publicas"/>
    <n v="1"/>
    <n v="0"/>
    <n v="0"/>
    <n v="0"/>
    <n v="0"/>
    <n v="0"/>
    <n v="0"/>
    <n v="0"/>
    <n v="0"/>
    <n v="0"/>
    <n v="0"/>
    <n v="4.3356915705470005"/>
    <n v="4.3356915705470005"/>
    <n v="21.678457852735001"/>
    <n v="0"/>
    <n v="0"/>
    <n v="0"/>
    <n v="0"/>
    <n v="0"/>
    <n v="0"/>
    <n v="0"/>
    <n v="0"/>
    <n v="0"/>
    <n v="0"/>
    <n v="0"/>
    <n v="0"/>
    <n v="5"/>
    <n v="0"/>
    <n v="0"/>
    <n v="0"/>
    <n v="0"/>
    <n v="0"/>
    <n v="0"/>
    <n v="0"/>
    <n v="0"/>
    <n v="0"/>
    <n v="0"/>
    <n v="21.678457852735001"/>
    <n v="21.678457852735001"/>
  </r>
  <r>
    <s v="103"/>
    <s v="103044"/>
    <s v="MIERCOLES"/>
    <s v="DIA"/>
    <s v="06:00 - 14:00"/>
    <s v="B7"/>
    <x v="1"/>
    <s v="Barrido Manual de Vías y Áreas Publicas"/>
    <n v="1"/>
    <n v="0"/>
    <n v="0"/>
    <n v="0"/>
    <n v="0"/>
    <n v="0"/>
    <n v="0"/>
    <n v="0"/>
    <n v="0"/>
    <n v="0"/>
    <n v="0"/>
    <n v="3.5460917870136002"/>
    <n v="3.5460917870136002"/>
    <n v="17.730458935068"/>
    <n v="0"/>
    <n v="0"/>
    <n v="0"/>
    <n v="0"/>
    <n v="0"/>
    <n v="0"/>
    <n v="0"/>
    <n v="0"/>
    <n v="0"/>
    <n v="0"/>
    <n v="0"/>
    <n v="0"/>
    <n v="5"/>
    <n v="0"/>
    <n v="0"/>
    <n v="0"/>
    <n v="0"/>
    <n v="0"/>
    <n v="0"/>
    <n v="0"/>
    <n v="0"/>
    <n v="0"/>
    <n v="0"/>
    <n v="17.730458935068"/>
    <n v="17.730458935068"/>
  </r>
  <r>
    <s v="103"/>
    <s v="103045"/>
    <s v="MIERCOLES"/>
    <s v="DIA"/>
    <s v="06:00 - 14:00"/>
    <s v="B7"/>
    <x v="1"/>
    <s v="Barrido Manual de Vías y Áreas Publicas"/>
    <n v="1"/>
    <n v="0"/>
    <n v="0"/>
    <n v="0"/>
    <n v="0"/>
    <n v="0"/>
    <n v="0"/>
    <n v="0"/>
    <n v="0"/>
    <n v="0"/>
    <n v="0"/>
    <n v="3.2621211018020002"/>
    <n v="3.2621211018020002"/>
    <n v="16.310605509010003"/>
    <n v="0"/>
    <n v="0"/>
    <n v="0"/>
    <n v="0"/>
    <n v="0"/>
    <n v="0"/>
    <n v="0"/>
    <n v="0"/>
    <n v="0"/>
    <n v="0"/>
    <n v="0"/>
    <n v="0"/>
    <n v="5"/>
    <n v="0"/>
    <n v="0"/>
    <n v="0"/>
    <n v="0"/>
    <n v="0"/>
    <n v="0"/>
    <n v="0"/>
    <n v="0"/>
    <n v="0"/>
    <n v="0"/>
    <n v="16.310605509010003"/>
    <n v="16.310605509010003"/>
  </r>
  <r>
    <s v="103"/>
    <s v="103053"/>
    <s v="MIERCOLES"/>
    <s v="DIA"/>
    <s v="06:00 - 14:00"/>
    <s v="B8"/>
    <x v="2"/>
    <s v="Barrido Manual de Vías y Áreas Publicas"/>
    <n v="1"/>
    <n v="0"/>
    <n v="0"/>
    <n v="0"/>
    <n v="0.70423920605699997"/>
    <n v="24.042283290729998"/>
    <n v="0"/>
    <n v="0"/>
    <n v="6.658874482529999"/>
    <n v="0"/>
    <n v="31.405396979316997"/>
    <n v="5.6237832061409998"/>
    <n v="37.029180185457996"/>
    <n v="185.14590092728997"/>
    <n v="0"/>
    <n v="0"/>
    <n v="0"/>
    <n v="0"/>
    <n v="0"/>
    <n v="0"/>
    <n v="0"/>
    <n v="0"/>
    <n v="0"/>
    <n v="0"/>
    <n v="0"/>
    <n v="0"/>
    <n v="5"/>
    <n v="0"/>
    <n v="0"/>
    <n v="0"/>
    <n v="3.5211960302850001"/>
    <n v="120.21141645364999"/>
    <n v="0"/>
    <n v="0"/>
    <n v="33.294372412649992"/>
    <n v="0"/>
    <n v="157.02698489658499"/>
    <n v="28.118916030704998"/>
    <n v="185.14590092729"/>
  </r>
  <r>
    <s v="103"/>
    <s v="103054"/>
    <s v="MIERCOLES"/>
    <s v="DIA"/>
    <s v="06:00 - 14:00"/>
    <s v="B8"/>
    <x v="2"/>
    <s v="Barrido Manual de Vías y Áreas Publicas"/>
    <n v="1"/>
    <n v="0"/>
    <n v="0"/>
    <n v="0"/>
    <n v="0"/>
    <n v="4.0879870081499998"/>
    <n v="0"/>
    <n v="0"/>
    <n v="7.8388136201999998"/>
    <n v="0"/>
    <n v="11.92680062835"/>
    <n v="3.4254975476570002"/>
    <n v="15.352298176007"/>
    <n v="76.761490880034998"/>
    <n v="0"/>
    <n v="0"/>
    <n v="0"/>
    <n v="0"/>
    <n v="0"/>
    <n v="0"/>
    <n v="0"/>
    <n v="0"/>
    <n v="0"/>
    <n v="0"/>
    <n v="0"/>
    <n v="0"/>
    <n v="5"/>
    <n v="0"/>
    <n v="0"/>
    <n v="0"/>
    <n v="0"/>
    <n v="20.439935040750001"/>
    <n v="0"/>
    <n v="0"/>
    <n v="39.194068100999999"/>
    <n v="0"/>
    <n v="59.63400314175"/>
    <n v="17.127487738285001"/>
    <n v="76.761490880034998"/>
  </r>
  <r>
    <s v="103"/>
    <s v="103055"/>
    <s v="MIERCOLES"/>
    <s v="DIA"/>
    <s v="06:00 - 14:00"/>
    <s v="B5"/>
    <x v="3"/>
    <s v="Barrido Manual de Vías y Áreas Publicas"/>
    <n v="1"/>
    <n v="1.4766953248000001"/>
    <n v="0"/>
    <n v="0"/>
    <n v="0"/>
    <n v="0"/>
    <n v="0"/>
    <n v="0"/>
    <n v="0"/>
    <n v="0"/>
    <n v="1.4766953248000001"/>
    <n v="4.5152063789861998"/>
    <n v="5.9919017037861995"/>
    <n v="29.959508518930996"/>
    <n v="0"/>
    <n v="0"/>
    <n v="0"/>
    <n v="0"/>
    <n v="0"/>
    <n v="0"/>
    <n v="0"/>
    <n v="0"/>
    <n v="0"/>
    <n v="0"/>
    <n v="0"/>
    <n v="0"/>
    <n v="5"/>
    <n v="7.383476624"/>
    <n v="0"/>
    <n v="0"/>
    <n v="0"/>
    <n v="0"/>
    <n v="0"/>
    <n v="0"/>
    <n v="0"/>
    <n v="0"/>
    <n v="7.383476624"/>
    <n v="22.576031894930999"/>
    <n v="29.959508518930999"/>
  </r>
  <r>
    <s v="103"/>
    <s v="103056"/>
    <s v="MIERCOLES"/>
    <s v="DIA"/>
    <s v="06:00 - 14:00"/>
    <s v="B5"/>
    <x v="3"/>
    <s v="Barrido Manual de Vías y Áreas Publicas"/>
    <n v="1"/>
    <n v="0"/>
    <n v="0"/>
    <n v="0"/>
    <n v="0"/>
    <n v="0"/>
    <n v="0"/>
    <n v="0.76220380922999997"/>
    <n v="0"/>
    <n v="0"/>
    <n v="0.76220380922999997"/>
    <n v="4.884132723043999"/>
    <n v="5.6463365322739989"/>
    <n v="28.231682661369994"/>
    <n v="0"/>
    <n v="0"/>
    <n v="0"/>
    <n v="0"/>
    <n v="0"/>
    <n v="0"/>
    <n v="0"/>
    <n v="0"/>
    <n v="0"/>
    <n v="0"/>
    <n v="0"/>
    <n v="0"/>
    <n v="5"/>
    <n v="0"/>
    <n v="0"/>
    <n v="0"/>
    <n v="0"/>
    <n v="0"/>
    <n v="0"/>
    <n v="3.8110190461499998"/>
    <n v="0"/>
    <n v="0"/>
    <n v="3.8110190461499998"/>
    <n v="24.420663615219993"/>
    <n v="28.231682661369994"/>
  </r>
  <r>
    <s v="103"/>
    <s v="103057"/>
    <s v="MIERCOLES"/>
    <s v="DIA"/>
    <s v="06:00 - 14:00"/>
    <s v="B5"/>
    <x v="3"/>
    <s v="Barrido Manual de Vías y Áreas Publicas"/>
    <n v="1"/>
    <n v="19.530829627999999"/>
    <n v="0"/>
    <n v="0"/>
    <n v="0"/>
    <n v="0"/>
    <n v="0"/>
    <n v="0"/>
    <n v="0"/>
    <n v="0"/>
    <n v="19.530829627999999"/>
    <n v="1.6399536175888358"/>
    <n v="21.170783245588837"/>
    <n v="105.85391622794418"/>
    <n v="0"/>
    <n v="0"/>
    <n v="0"/>
    <n v="0"/>
    <n v="0"/>
    <n v="0"/>
    <n v="0"/>
    <n v="0"/>
    <n v="0"/>
    <n v="0"/>
    <n v="0"/>
    <n v="0"/>
    <n v="5"/>
    <n v="97.65414813999999"/>
    <n v="0"/>
    <n v="0"/>
    <n v="0"/>
    <n v="0"/>
    <n v="0"/>
    <n v="0"/>
    <n v="0"/>
    <n v="0"/>
    <n v="97.65414813999999"/>
    <n v="8.1997680879441788"/>
    <n v="105.85391622794417"/>
  </r>
  <r>
    <s v="103"/>
    <s v="103058"/>
    <s v="MIERCOLES"/>
    <s v="DIA"/>
    <s v="06:00 - 14:00"/>
    <s v="B5"/>
    <x v="3"/>
    <s v="Barrido Manual de Vías y Áreas Publicas"/>
    <n v="1"/>
    <n v="2.5313686239000002"/>
    <n v="0"/>
    <n v="0"/>
    <n v="0"/>
    <n v="0"/>
    <n v="0"/>
    <n v="0"/>
    <n v="0"/>
    <n v="0"/>
    <n v="2.5313686239000002"/>
    <n v="5.8014927107615009"/>
    <n v="8.3328613346615015"/>
    <n v="41.664306673307507"/>
    <n v="0"/>
    <n v="0"/>
    <n v="0"/>
    <n v="0"/>
    <n v="0"/>
    <n v="0"/>
    <n v="0"/>
    <n v="0"/>
    <n v="0"/>
    <n v="0"/>
    <n v="0"/>
    <n v="0"/>
    <n v="5"/>
    <n v="12.656843119500001"/>
    <n v="0"/>
    <n v="0"/>
    <n v="0"/>
    <n v="0"/>
    <n v="0"/>
    <n v="0"/>
    <n v="0"/>
    <n v="0"/>
    <n v="12.656843119500001"/>
    <n v="29.007463553807504"/>
    <n v="41.664306673307507"/>
  </r>
  <r>
    <s v="103"/>
    <s v="103059"/>
    <s v="MIERCOLES"/>
    <s v="DIA"/>
    <s v="06:00 - 14:00"/>
    <s v="B5"/>
    <x v="3"/>
    <s v="Barrido Manual de Vías y Áreas Publicas"/>
    <n v="1"/>
    <n v="0"/>
    <n v="0"/>
    <n v="0"/>
    <n v="0"/>
    <n v="0"/>
    <n v="0"/>
    <n v="0"/>
    <n v="0"/>
    <n v="0"/>
    <n v="0"/>
    <n v="9.0848326497440972"/>
    <n v="9.0848326497440972"/>
    <n v="45.42416324872049"/>
    <n v="0"/>
    <n v="0"/>
    <n v="0"/>
    <n v="0"/>
    <n v="0"/>
    <n v="0"/>
    <n v="0"/>
    <n v="0"/>
    <n v="0"/>
    <n v="0"/>
    <n v="0"/>
    <n v="0"/>
    <n v="5"/>
    <n v="0"/>
    <n v="0"/>
    <n v="0"/>
    <n v="0"/>
    <n v="0"/>
    <n v="0"/>
    <n v="0"/>
    <n v="0"/>
    <n v="0"/>
    <n v="0"/>
    <n v="45.42416324872049"/>
    <n v="45.42416324872049"/>
  </r>
  <r>
    <s v="103"/>
    <s v="103060"/>
    <s v="MIERCOLES"/>
    <s v="DIA"/>
    <s v="06:00 - 14:00"/>
    <s v="B5"/>
    <x v="3"/>
    <s v="Barrido Manual de Vías y Áreas Publicas"/>
    <n v="1"/>
    <n v="0"/>
    <n v="0"/>
    <n v="0"/>
    <n v="0"/>
    <n v="0"/>
    <n v="0"/>
    <n v="0"/>
    <n v="0"/>
    <n v="0"/>
    <n v="0"/>
    <n v="5.29001747582"/>
    <n v="5.29001747582"/>
    <n v="26.450087379100001"/>
    <n v="0"/>
    <n v="0"/>
    <n v="0"/>
    <n v="0"/>
    <n v="0"/>
    <n v="0"/>
    <n v="0"/>
    <n v="0"/>
    <n v="0"/>
    <n v="0"/>
    <n v="0"/>
    <n v="0"/>
    <n v="5"/>
    <n v="0"/>
    <n v="0"/>
    <n v="0"/>
    <n v="0"/>
    <n v="0"/>
    <n v="0"/>
    <n v="0"/>
    <n v="0"/>
    <n v="0"/>
    <n v="0"/>
    <n v="26.450087379100001"/>
    <n v="26.450087379100001"/>
  </r>
  <r>
    <s v="103"/>
    <s v="103061"/>
    <s v="MIERCOLES"/>
    <s v="DIA"/>
    <s v="06:00 - 14:00"/>
    <s v="B5"/>
    <x v="3"/>
    <s v="Barrido Manual de Vías y Áreas Publicas"/>
    <n v="1"/>
    <n v="0"/>
    <n v="0"/>
    <n v="0"/>
    <n v="0"/>
    <n v="0"/>
    <n v="0"/>
    <n v="0"/>
    <n v="0"/>
    <n v="0"/>
    <n v="0"/>
    <n v="7.405152589165402"/>
    <n v="7.405152589165402"/>
    <n v="37.025762945827012"/>
    <n v="0"/>
    <n v="0"/>
    <n v="0"/>
    <n v="0"/>
    <n v="0"/>
    <n v="0"/>
    <n v="0"/>
    <n v="0"/>
    <n v="0"/>
    <n v="0"/>
    <n v="0"/>
    <n v="0"/>
    <n v="5"/>
    <n v="0"/>
    <n v="0"/>
    <n v="0"/>
    <n v="0"/>
    <n v="0"/>
    <n v="0"/>
    <n v="0"/>
    <n v="0"/>
    <n v="0"/>
    <n v="0"/>
    <n v="37.025762945827012"/>
    <n v="37.025762945827012"/>
  </r>
  <r>
    <s v="103"/>
    <s v="103062"/>
    <s v="MIERCOLES"/>
    <s v="DIA"/>
    <s v="06:00 - 14:00"/>
    <s v="B5"/>
    <x v="3"/>
    <s v="Barrido Manual de Vías y Áreas Publicas"/>
    <n v="1"/>
    <n v="10.002283578"/>
    <n v="0"/>
    <n v="0"/>
    <n v="0"/>
    <n v="0"/>
    <n v="0"/>
    <n v="0"/>
    <n v="0"/>
    <n v="0"/>
    <n v="10.002283578"/>
    <n v="3.2622216566388"/>
    <n v="13.264505234638801"/>
    <n v="66.322526173194007"/>
    <n v="0"/>
    <n v="0"/>
    <n v="0"/>
    <n v="0"/>
    <n v="0"/>
    <n v="0"/>
    <n v="0"/>
    <n v="0"/>
    <n v="0"/>
    <n v="0"/>
    <n v="0"/>
    <n v="0"/>
    <n v="5"/>
    <n v="50.011417890000004"/>
    <n v="0"/>
    <n v="0"/>
    <n v="0"/>
    <n v="0"/>
    <n v="0"/>
    <n v="0"/>
    <n v="0"/>
    <n v="0"/>
    <n v="50.011417890000004"/>
    <n v="16.311108283193999"/>
    <n v="66.322526173194007"/>
  </r>
  <r>
    <s v="103"/>
    <s v="103063"/>
    <s v="MIERCOLES"/>
    <s v="DIA"/>
    <s v="06:00 - 14:00"/>
    <s v="B5"/>
    <x v="3"/>
    <s v="Barrido Manual de Vías y Áreas Publicas"/>
    <n v="1"/>
    <n v="0"/>
    <n v="0"/>
    <n v="0"/>
    <n v="0.58798894633999998"/>
    <n v="0"/>
    <n v="0"/>
    <n v="0"/>
    <n v="0"/>
    <n v="0"/>
    <n v="0.58798894633999998"/>
    <n v="3.8469660078177013"/>
    <n v="4.4349549541577016"/>
    <n v="22.17477477078851"/>
    <n v="0"/>
    <n v="0"/>
    <n v="0"/>
    <n v="0"/>
    <n v="0"/>
    <n v="0"/>
    <n v="0"/>
    <n v="0"/>
    <n v="0"/>
    <n v="0"/>
    <n v="0"/>
    <n v="0"/>
    <n v="5"/>
    <n v="0"/>
    <n v="0"/>
    <n v="0"/>
    <n v="2.9399447316999998"/>
    <n v="0"/>
    <n v="0"/>
    <n v="0"/>
    <n v="0"/>
    <n v="0"/>
    <n v="2.9399447316999998"/>
    <n v="19.234830039088507"/>
    <n v="22.174774770788506"/>
  </r>
  <r>
    <s v="103"/>
    <s v="103064"/>
    <s v="MIERCOLES"/>
    <s v="DIA"/>
    <s v="06:00 - 14:00"/>
    <s v="B5"/>
    <x v="3"/>
    <s v="Barrido Manual de Vías y Áreas Publicas"/>
    <n v="1"/>
    <n v="0.92290453267000006"/>
    <n v="0"/>
    <n v="0"/>
    <n v="0"/>
    <n v="0"/>
    <n v="0"/>
    <n v="0.92290149655999998"/>
    <n v="0"/>
    <n v="0"/>
    <n v="1.84580602923"/>
    <n v="3.3035034137370003"/>
    <n v="5.1493094429670005"/>
    <n v="25.746547214835005"/>
    <n v="0"/>
    <n v="0"/>
    <n v="0"/>
    <n v="0"/>
    <n v="0"/>
    <n v="0"/>
    <n v="0"/>
    <n v="0"/>
    <n v="0"/>
    <n v="0"/>
    <n v="0"/>
    <n v="0"/>
    <n v="5"/>
    <n v="4.6145226633499998"/>
    <n v="0"/>
    <n v="0"/>
    <n v="0"/>
    <n v="0"/>
    <n v="0"/>
    <n v="4.6145074827999997"/>
    <n v="0"/>
    <n v="0"/>
    <n v="9.2290301461500004"/>
    <n v="16.517517068685002"/>
    <n v="25.746547214835005"/>
  </r>
  <r>
    <s v="103"/>
    <s v="103065"/>
    <s v="MIERCOLES"/>
    <s v="DIA"/>
    <s v="06:00 - 14:00"/>
    <s v="B5"/>
    <x v="3"/>
    <s v="Barrido Manual de Vías y Áreas Publicas"/>
    <n v="1"/>
    <n v="0.57656544585000002"/>
    <n v="0"/>
    <n v="6.2194695830000004"/>
    <n v="0"/>
    <n v="0"/>
    <n v="0"/>
    <n v="1.3628482365000001"/>
    <n v="0"/>
    <n v="0"/>
    <n v="8.158883265350001"/>
    <n v="2.3631775818230003"/>
    <n v="10.522060847173002"/>
    <n v="52.610304235865009"/>
    <n v="0"/>
    <n v="0"/>
    <n v="0"/>
    <n v="0"/>
    <n v="0"/>
    <n v="0"/>
    <n v="0"/>
    <n v="0"/>
    <n v="0"/>
    <n v="0"/>
    <n v="0"/>
    <n v="0"/>
    <n v="5"/>
    <n v="2.8828272292500001"/>
    <n v="0"/>
    <n v="31.097347915"/>
    <n v="0"/>
    <n v="0"/>
    <n v="0"/>
    <n v="6.8142411825"/>
    <n v="0"/>
    <n v="0"/>
    <n v="40.794416326750003"/>
    <n v="11.815887909115002"/>
    <n v="52.610304235865001"/>
  </r>
  <r>
    <s v="103"/>
    <s v="103066"/>
    <s v="MIERCOLES"/>
    <s v="DIA"/>
    <s v="06:00 - 14:00"/>
    <s v="B5"/>
    <x v="3"/>
    <s v="Barrido Manual de Vías y Áreas Publicas"/>
    <n v="1"/>
    <n v="11.157833791800002"/>
    <n v="0"/>
    <n v="0"/>
    <n v="0"/>
    <n v="0"/>
    <n v="0"/>
    <n v="0"/>
    <n v="0"/>
    <n v="0"/>
    <n v="11.157833791800002"/>
    <n v="1.9860154902420002"/>
    <n v="13.143849282042002"/>
    <n v="65.719246410210005"/>
    <n v="0"/>
    <n v="0"/>
    <n v="0"/>
    <n v="0"/>
    <n v="0"/>
    <n v="0"/>
    <n v="0"/>
    <n v="0"/>
    <n v="0"/>
    <n v="0"/>
    <n v="0"/>
    <n v="0"/>
    <n v="5"/>
    <n v="55.789168959000008"/>
    <n v="0"/>
    <n v="0"/>
    <n v="0"/>
    <n v="0"/>
    <n v="0"/>
    <n v="0"/>
    <n v="0"/>
    <n v="0"/>
    <n v="55.789168959000008"/>
    <n v="9.9300774512100016"/>
    <n v="65.719246410210005"/>
  </r>
  <r>
    <s v="103"/>
    <s v="103067"/>
    <s v="MIERCOLES"/>
    <s v="DIA"/>
    <s v="06:00 - 14:00"/>
    <s v="B5"/>
    <x v="3"/>
    <s v="Barrido Manual de Vías y Áreas Publicas"/>
    <n v="1"/>
    <n v="0"/>
    <n v="0"/>
    <n v="0"/>
    <n v="0"/>
    <n v="0"/>
    <n v="0"/>
    <n v="0"/>
    <n v="0"/>
    <n v="0"/>
    <n v="0"/>
    <n v="4.5552108987760001"/>
    <n v="4.5552108987760001"/>
    <n v="22.77605449388"/>
    <n v="0"/>
    <n v="0"/>
    <n v="0"/>
    <n v="0"/>
    <n v="0"/>
    <n v="0"/>
    <n v="0"/>
    <n v="0"/>
    <n v="0"/>
    <n v="0"/>
    <n v="0"/>
    <n v="0"/>
    <n v="5"/>
    <n v="0"/>
    <n v="0"/>
    <n v="0"/>
    <n v="0"/>
    <n v="0"/>
    <n v="0"/>
    <n v="0"/>
    <n v="0"/>
    <n v="0"/>
    <n v="0"/>
    <n v="22.77605449388"/>
    <n v="22.77605449388"/>
  </r>
  <r>
    <s v="103"/>
    <s v="103068"/>
    <s v="MIERCOLES"/>
    <s v="DIA"/>
    <s v="06:00 - 14:00"/>
    <s v="B5"/>
    <x v="3"/>
    <s v="Barrido Manual de Vías y Áreas Publicas"/>
    <n v="1"/>
    <n v="0"/>
    <n v="0"/>
    <n v="0"/>
    <n v="0"/>
    <n v="0"/>
    <n v="0"/>
    <n v="0"/>
    <n v="0"/>
    <n v="0"/>
    <n v="0"/>
    <n v="3.6884197641570005"/>
    <n v="3.6884197641570005"/>
    <n v="18.442098820785002"/>
    <n v="0"/>
    <n v="0"/>
    <n v="0"/>
    <n v="0"/>
    <n v="0"/>
    <n v="0"/>
    <n v="0"/>
    <n v="0"/>
    <n v="0"/>
    <n v="0"/>
    <n v="0"/>
    <n v="0"/>
    <n v="5"/>
    <n v="0"/>
    <n v="0"/>
    <n v="0"/>
    <n v="0"/>
    <n v="0"/>
    <n v="0"/>
    <n v="0"/>
    <n v="0"/>
    <n v="0"/>
    <n v="0"/>
    <n v="18.442098820785002"/>
    <n v="18.442098820785002"/>
  </r>
  <r>
    <s v="103"/>
    <s v="103069"/>
    <s v="MIERCOLES"/>
    <s v="DIA"/>
    <s v="06:00 - 14:00"/>
    <s v="B5"/>
    <x v="3"/>
    <s v="Barrido Manual de Vías y Áreas Publicas"/>
    <n v="1"/>
    <n v="4.6590469526000007"/>
    <n v="0"/>
    <n v="0"/>
    <n v="9.7720689350000001E-2"/>
    <n v="0"/>
    <n v="0"/>
    <n v="0"/>
    <n v="0"/>
    <n v="0"/>
    <n v="4.7567676419500007"/>
    <n v="3.7781943807499996"/>
    <n v="8.5349620227000003"/>
    <n v="42.674810113500001"/>
    <n v="0"/>
    <n v="0"/>
    <n v="0"/>
    <n v="0"/>
    <n v="0"/>
    <n v="0"/>
    <n v="0"/>
    <n v="0"/>
    <n v="0"/>
    <n v="0"/>
    <n v="0"/>
    <n v="0"/>
    <n v="5"/>
    <n v="23.295234763000003"/>
    <n v="0"/>
    <n v="0"/>
    <n v="0.48860344675"/>
    <n v="0"/>
    <n v="0"/>
    <n v="0"/>
    <n v="0"/>
    <n v="0"/>
    <n v="23.783838209750002"/>
    <n v="18.89097190375"/>
    <n v="42.674810113500001"/>
  </r>
  <r>
    <s v="103"/>
    <s v="103070"/>
    <s v="MIERCOLES"/>
    <s v="DIA"/>
    <s v="06:00 - 14:00"/>
    <s v="B3"/>
    <x v="4"/>
    <s v="Barrido Manual de Vías y Áreas Publicas"/>
    <n v="1"/>
    <n v="0"/>
    <n v="0"/>
    <n v="0"/>
    <n v="0"/>
    <n v="0"/>
    <n v="0"/>
    <n v="0"/>
    <n v="0"/>
    <n v="0"/>
    <n v="0"/>
    <n v="3.6882983554379996"/>
    <n v="3.6882983554379996"/>
    <n v="18.441491777189999"/>
    <n v="0"/>
    <n v="0"/>
    <n v="0"/>
    <n v="0"/>
    <n v="0"/>
    <n v="0"/>
    <n v="0"/>
    <n v="0"/>
    <n v="0"/>
    <n v="0"/>
    <n v="0"/>
    <n v="0"/>
    <n v="5"/>
    <n v="0"/>
    <n v="0"/>
    <n v="0"/>
    <n v="0"/>
    <n v="0"/>
    <n v="0"/>
    <n v="0"/>
    <n v="0"/>
    <n v="0"/>
    <n v="0"/>
    <n v="18.441491777189999"/>
    <n v="18.441491777189999"/>
  </r>
  <r>
    <s v="103"/>
    <s v="103071"/>
    <s v="MIERCOLES"/>
    <s v="DIA"/>
    <s v="06:00 - 14:00"/>
    <s v="B3"/>
    <x v="4"/>
    <s v="Barrido Manual de Vías y Áreas Publicas"/>
    <n v="1"/>
    <n v="0"/>
    <n v="0"/>
    <n v="0"/>
    <n v="0"/>
    <n v="0"/>
    <n v="0"/>
    <n v="0"/>
    <n v="0"/>
    <n v="0"/>
    <n v="0"/>
    <n v="3.7992005829959994"/>
    <n v="3.7992005829959994"/>
    <n v="18.996002914979996"/>
    <n v="0"/>
    <n v="0"/>
    <n v="0"/>
    <n v="0"/>
    <n v="0"/>
    <n v="0"/>
    <n v="0"/>
    <n v="0"/>
    <n v="0"/>
    <n v="0"/>
    <n v="0"/>
    <n v="0"/>
    <n v="5"/>
    <n v="0"/>
    <n v="0"/>
    <n v="0"/>
    <n v="0"/>
    <n v="0"/>
    <n v="0"/>
    <n v="0"/>
    <n v="0"/>
    <n v="0"/>
    <n v="0"/>
    <n v="18.996002914979996"/>
    <n v="18.996002914979996"/>
  </r>
  <r>
    <s v="103"/>
    <s v="103072"/>
    <s v="MIERCOLES"/>
    <s v="DIA"/>
    <s v="06:00 - 14:00"/>
    <s v="B7"/>
    <x v="1"/>
    <s v="Barrido Manual de Vías y Áreas Publicas"/>
    <n v="1"/>
    <n v="0"/>
    <n v="0"/>
    <n v="0"/>
    <n v="0"/>
    <n v="4.6856113013299998"/>
    <n v="0"/>
    <n v="0"/>
    <n v="0"/>
    <n v="0"/>
    <n v="4.6856113013299998"/>
    <n v="2.4215233794100004"/>
    <n v="7.1071346807399998"/>
    <n v="35.535673403700002"/>
    <n v="0"/>
    <n v="0"/>
    <n v="0"/>
    <n v="0"/>
    <n v="0"/>
    <n v="0"/>
    <n v="0"/>
    <n v="0"/>
    <n v="0"/>
    <n v="0"/>
    <n v="0"/>
    <n v="0"/>
    <n v="5"/>
    <n v="0"/>
    <n v="0"/>
    <n v="0"/>
    <n v="0"/>
    <n v="23.428056506649998"/>
    <n v="0"/>
    <n v="0"/>
    <n v="0"/>
    <n v="0"/>
    <n v="23.428056506649998"/>
    <n v="12.107616897050002"/>
    <n v="35.535673403700002"/>
  </r>
  <r>
    <s v="103"/>
    <s v="103073"/>
    <s v="MIERCOLES"/>
    <s v="DIA"/>
    <s v="06:00 - 14:00"/>
    <s v="B7"/>
    <x v="1"/>
    <s v="Barrido Manual de Vías y Áreas Publicas"/>
    <n v="1"/>
    <n v="0"/>
    <n v="0"/>
    <n v="0"/>
    <n v="0"/>
    <n v="0.32774048005"/>
    <n v="0"/>
    <n v="0"/>
    <n v="0"/>
    <n v="0"/>
    <n v="0.32774048005"/>
    <n v="2.6225393715839997"/>
    <n v="2.9502798516339999"/>
    <n v="14.75139925817"/>
    <n v="0"/>
    <n v="0"/>
    <n v="0"/>
    <n v="0"/>
    <n v="0"/>
    <n v="0"/>
    <n v="0"/>
    <n v="0"/>
    <n v="0"/>
    <n v="0"/>
    <n v="0"/>
    <n v="0"/>
    <n v="5"/>
    <n v="0"/>
    <n v="0"/>
    <n v="0"/>
    <n v="0"/>
    <n v="1.6387024002500001"/>
    <n v="0"/>
    <n v="0"/>
    <n v="0"/>
    <n v="0"/>
    <n v="1.6387024002500001"/>
    <n v="13.11269685792"/>
    <n v="14.75139925817"/>
  </r>
  <r>
    <s v="104"/>
    <s v="104036"/>
    <s v="JUEVES"/>
    <s v="DIA"/>
    <s v="06:00 - 14:00"/>
    <s v="B6"/>
    <x v="0"/>
    <s v="Barrido Manual de Vías y Áreas Publicas"/>
    <n v="1"/>
    <n v="0"/>
    <n v="0"/>
    <n v="0"/>
    <n v="0"/>
    <n v="0"/>
    <n v="0"/>
    <n v="0"/>
    <n v="0"/>
    <n v="0"/>
    <n v="0"/>
    <n v="3.8288086319868997"/>
    <n v="3.8288086319868997"/>
    <n v="19.144043159934498"/>
    <n v="0"/>
    <n v="0"/>
    <n v="0"/>
    <n v="0"/>
    <n v="0"/>
    <n v="0"/>
    <n v="0"/>
    <n v="0"/>
    <n v="0"/>
    <n v="0"/>
    <n v="0"/>
    <n v="0"/>
    <n v="5"/>
    <n v="0"/>
    <n v="0"/>
    <n v="0"/>
    <n v="0"/>
    <n v="0"/>
    <n v="0"/>
    <n v="0"/>
    <n v="0"/>
    <n v="0"/>
    <n v="0"/>
    <n v="19.144043159934498"/>
    <n v="19.144043159934498"/>
  </r>
  <r>
    <s v="104"/>
    <s v="104037"/>
    <s v="JUEVES"/>
    <s v="DIA"/>
    <s v="06:00 - 14:00"/>
    <s v="B6"/>
    <x v="0"/>
    <s v="Barrido Manual de Vías y Áreas Publicas"/>
    <n v="1"/>
    <n v="0"/>
    <n v="0"/>
    <n v="0"/>
    <n v="0"/>
    <n v="0"/>
    <n v="0"/>
    <n v="0"/>
    <n v="0"/>
    <n v="0"/>
    <n v="0"/>
    <n v="3.6581796048390007"/>
    <n v="3.6581796048390007"/>
    <n v="18.290898024195002"/>
    <n v="0"/>
    <n v="0"/>
    <n v="0"/>
    <n v="0"/>
    <n v="0"/>
    <n v="0"/>
    <n v="0"/>
    <n v="0"/>
    <n v="0"/>
    <n v="0"/>
    <n v="0"/>
    <n v="0"/>
    <n v="5"/>
    <n v="0"/>
    <n v="0"/>
    <n v="0"/>
    <n v="0"/>
    <n v="0"/>
    <n v="0"/>
    <n v="0"/>
    <n v="0"/>
    <n v="0"/>
    <n v="0"/>
    <n v="18.290898024195002"/>
    <n v="18.290898024195002"/>
  </r>
  <r>
    <s v="104"/>
    <s v="104038"/>
    <s v="JUEVES"/>
    <s v="DIA"/>
    <s v="06:00 - 14:00"/>
    <s v="B6"/>
    <x v="0"/>
    <s v="Barrido Manual de Vías y Áreas Publicas"/>
    <n v="1"/>
    <n v="0"/>
    <n v="0"/>
    <n v="0"/>
    <n v="0"/>
    <n v="0"/>
    <n v="0"/>
    <n v="0"/>
    <n v="0"/>
    <n v="0"/>
    <n v="0"/>
    <n v="4.3049778758099988"/>
    <n v="4.3049778758099988"/>
    <n v="21.524889379049995"/>
    <n v="0"/>
    <n v="0"/>
    <n v="0"/>
    <n v="0"/>
    <n v="0"/>
    <n v="0"/>
    <n v="0"/>
    <n v="0"/>
    <n v="0"/>
    <n v="0"/>
    <n v="0"/>
    <n v="0"/>
    <n v="5"/>
    <n v="0"/>
    <n v="0"/>
    <n v="0"/>
    <n v="0"/>
    <n v="0"/>
    <n v="0"/>
    <n v="0"/>
    <n v="0"/>
    <n v="0"/>
    <n v="0"/>
    <n v="21.524889379049995"/>
    <n v="21.524889379049995"/>
  </r>
  <r>
    <s v="104"/>
    <s v="104039"/>
    <s v="JUEVES"/>
    <s v="DIA"/>
    <s v="06:00 - 14:00"/>
    <s v="B7"/>
    <x v="1"/>
    <s v="Barrido Manual de Vías y Áreas Publicas"/>
    <n v="1"/>
    <n v="0"/>
    <n v="0"/>
    <n v="0"/>
    <n v="0"/>
    <n v="0"/>
    <n v="0"/>
    <n v="0"/>
    <n v="0"/>
    <n v="0"/>
    <n v="0"/>
    <n v="3.863509049613"/>
    <n v="3.863509049613"/>
    <n v="19.317545248064999"/>
    <n v="0"/>
    <n v="0"/>
    <n v="0"/>
    <n v="0"/>
    <n v="0"/>
    <n v="0"/>
    <n v="0"/>
    <n v="0"/>
    <n v="0"/>
    <n v="0"/>
    <n v="0"/>
    <n v="0"/>
    <n v="5"/>
    <n v="0"/>
    <n v="0"/>
    <n v="0"/>
    <n v="0"/>
    <n v="0"/>
    <n v="0"/>
    <n v="0"/>
    <n v="0"/>
    <n v="0"/>
    <n v="0"/>
    <n v="19.317545248064999"/>
    <n v="19.317545248064999"/>
  </r>
  <r>
    <s v="104"/>
    <s v="104040"/>
    <s v="JUEVES"/>
    <s v="DIA"/>
    <s v="06:00 - 14:00"/>
    <s v="B7"/>
    <x v="1"/>
    <s v="Barrido Manual de Vías y Áreas Publicas"/>
    <n v="1"/>
    <n v="0"/>
    <n v="0"/>
    <n v="0"/>
    <n v="0"/>
    <n v="0"/>
    <n v="0"/>
    <n v="0"/>
    <n v="0"/>
    <n v="0"/>
    <n v="0"/>
    <n v="3.4023076171789999"/>
    <n v="3.4023076171789999"/>
    <n v="17.011538085894998"/>
    <n v="0"/>
    <n v="0"/>
    <n v="0"/>
    <n v="0"/>
    <n v="0"/>
    <n v="0"/>
    <n v="0"/>
    <n v="0"/>
    <n v="0"/>
    <n v="0"/>
    <n v="0"/>
    <n v="0"/>
    <n v="5"/>
    <n v="0"/>
    <n v="0"/>
    <n v="0"/>
    <n v="0"/>
    <n v="0"/>
    <n v="0"/>
    <n v="0"/>
    <n v="0"/>
    <n v="0"/>
    <n v="0"/>
    <n v="17.011538085894998"/>
    <n v="17.011538085894998"/>
  </r>
  <r>
    <s v="104"/>
    <s v="104041"/>
    <s v="JUEVES"/>
    <s v="DIA"/>
    <s v="06:00 - 14:00"/>
    <s v="B7"/>
    <x v="1"/>
    <s v="Barrido Manual de Vías y Áreas Publicas"/>
    <n v="1"/>
    <n v="0"/>
    <n v="0"/>
    <n v="0"/>
    <n v="0"/>
    <n v="0"/>
    <n v="0"/>
    <n v="0"/>
    <n v="0"/>
    <n v="0"/>
    <n v="0"/>
    <n v="4.3490934643289005"/>
    <n v="4.3490934643289005"/>
    <n v="21.745467321644504"/>
    <n v="0"/>
    <n v="0"/>
    <n v="0"/>
    <n v="0"/>
    <n v="0"/>
    <n v="0"/>
    <n v="0"/>
    <n v="0"/>
    <n v="0"/>
    <n v="0"/>
    <n v="0"/>
    <n v="0"/>
    <n v="5"/>
    <n v="0"/>
    <n v="0"/>
    <n v="0"/>
    <n v="0"/>
    <n v="0"/>
    <n v="0"/>
    <n v="0"/>
    <n v="0"/>
    <n v="0"/>
    <n v="0"/>
    <n v="21.745467321644504"/>
    <n v="21.745467321644504"/>
  </r>
  <r>
    <s v="104"/>
    <s v="104042"/>
    <s v="JUEVES"/>
    <s v="DIA"/>
    <s v="06:00 - 14:00"/>
    <s v="B7"/>
    <x v="1"/>
    <s v="Barrido Manual de Vías y Áreas Publicas"/>
    <n v="1"/>
    <n v="0"/>
    <n v="0"/>
    <n v="0"/>
    <n v="0"/>
    <n v="0"/>
    <n v="0"/>
    <n v="0"/>
    <n v="0"/>
    <n v="0"/>
    <n v="0"/>
    <n v="4.5405939045125168"/>
    <n v="4.5405939045125168"/>
    <n v="22.702969522562583"/>
    <n v="0"/>
    <n v="0"/>
    <n v="0"/>
    <n v="0"/>
    <n v="0"/>
    <n v="0"/>
    <n v="0"/>
    <n v="0"/>
    <n v="0"/>
    <n v="0"/>
    <n v="0"/>
    <n v="0"/>
    <n v="5"/>
    <n v="0"/>
    <n v="0"/>
    <n v="0"/>
    <n v="0"/>
    <n v="0"/>
    <n v="0"/>
    <n v="0"/>
    <n v="0"/>
    <n v="0"/>
    <n v="0"/>
    <n v="22.702969522562583"/>
    <n v="22.702969522562583"/>
  </r>
  <r>
    <s v="104"/>
    <s v="104043"/>
    <s v="JUEVES"/>
    <s v="DIA"/>
    <s v="06:00 - 14:00"/>
    <s v="B7"/>
    <x v="1"/>
    <s v="Barrido Manual de Vías y Áreas Publicas"/>
    <n v="1"/>
    <n v="0"/>
    <n v="0"/>
    <n v="0"/>
    <n v="0"/>
    <n v="0"/>
    <n v="0"/>
    <n v="0"/>
    <n v="0"/>
    <n v="0"/>
    <n v="0"/>
    <n v="3.0867993625349999"/>
    <n v="3.0867993625349999"/>
    <n v="15.433996812675"/>
    <n v="0"/>
    <n v="0"/>
    <n v="0"/>
    <n v="0"/>
    <n v="0"/>
    <n v="0"/>
    <n v="0"/>
    <n v="0"/>
    <n v="0"/>
    <n v="0"/>
    <n v="0"/>
    <n v="0"/>
    <n v="5"/>
    <n v="0"/>
    <n v="0"/>
    <n v="0"/>
    <n v="0"/>
    <n v="0"/>
    <n v="0"/>
    <n v="0"/>
    <n v="0"/>
    <n v="0"/>
    <n v="0"/>
    <n v="15.433996812675"/>
    <n v="15.433996812675"/>
  </r>
  <r>
    <s v="104"/>
    <s v="104056"/>
    <s v="JUEVES"/>
    <s v="DIA"/>
    <s v="06:00 - 14:00"/>
    <s v="B8"/>
    <x v="2"/>
    <s v="Barrido Manual de Vías y Áreas Publicas"/>
    <n v="1"/>
    <n v="0"/>
    <n v="0"/>
    <n v="0"/>
    <n v="1.0363264033899999"/>
    <n v="2.4926865273600001"/>
    <n v="0"/>
    <n v="0"/>
    <n v="0"/>
    <n v="0"/>
    <n v="3.52901293075"/>
    <n v="4.7714531812765006"/>
    <n v="8.3004661120265002"/>
    <n v="41.502330560132499"/>
    <n v="0"/>
    <n v="0"/>
    <n v="0"/>
    <n v="0"/>
    <n v="0"/>
    <n v="0"/>
    <n v="0"/>
    <n v="0"/>
    <n v="0"/>
    <n v="0"/>
    <n v="0"/>
    <n v="0"/>
    <n v="5"/>
    <n v="0"/>
    <n v="0"/>
    <n v="0"/>
    <n v="5.1816320169499992"/>
    <n v="12.4634326368"/>
    <n v="0"/>
    <n v="0"/>
    <n v="0"/>
    <n v="0"/>
    <n v="17.645064653750001"/>
    <n v="23.857265906382501"/>
    <n v="41.502330560132506"/>
  </r>
  <r>
    <s v="104"/>
    <s v="104057"/>
    <s v="JUEVES"/>
    <s v="DIA"/>
    <s v="06:00 - 14:00"/>
    <s v="B8"/>
    <x v="2"/>
    <s v="Barrido Manual de Vías y Áreas Publicas"/>
    <n v="1"/>
    <n v="0"/>
    <n v="0"/>
    <n v="0"/>
    <n v="2.7563818650399998"/>
    <n v="0"/>
    <n v="0"/>
    <n v="0"/>
    <n v="0"/>
    <n v="0"/>
    <n v="2.7563818650399998"/>
    <n v="3.1076339718700003"/>
    <n v="5.8640158369100002"/>
    <n v="29.32007918455"/>
    <n v="0"/>
    <n v="0"/>
    <n v="0"/>
    <n v="0"/>
    <n v="0"/>
    <n v="0"/>
    <n v="0"/>
    <n v="0"/>
    <n v="0"/>
    <n v="0"/>
    <n v="0"/>
    <n v="0"/>
    <n v="5"/>
    <n v="0"/>
    <n v="0"/>
    <n v="0"/>
    <n v="13.781909325199999"/>
    <n v="0"/>
    <n v="0"/>
    <n v="0"/>
    <n v="0"/>
    <n v="0"/>
    <n v="13.781909325199999"/>
    <n v="15.538169859350003"/>
    <n v="29.320079184550004"/>
  </r>
  <r>
    <s v="104"/>
    <s v="104058"/>
    <s v="JUEVES"/>
    <s v="DIA"/>
    <s v="06:00 - 14:00"/>
    <s v="B6"/>
    <x v="0"/>
    <s v="Barrido Manual de Vías y Áreas Publicas"/>
    <n v="1"/>
    <n v="0"/>
    <n v="0"/>
    <n v="0"/>
    <n v="2.4850320218130002"/>
    <n v="0"/>
    <n v="0"/>
    <n v="0"/>
    <n v="0"/>
    <n v="0"/>
    <n v="2.4850320218130002"/>
    <n v="3.7064140161500005"/>
    <n v="6.1914460379630007"/>
    <n v="30.957230189815004"/>
    <n v="0"/>
    <n v="0"/>
    <n v="0"/>
    <n v="0"/>
    <n v="0"/>
    <n v="0"/>
    <n v="0"/>
    <n v="0"/>
    <n v="0"/>
    <n v="0"/>
    <n v="0"/>
    <n v="0"/>
    <n v="5"/>
    <n v="0"/>
    <n v="0"/>
    <n v="0"/>
    <n v="12.425160109065001"/>
    <n v="0"/>
    <n v="0"/>
    <n v="0"/>
    <n v="0"/>
    <n v="0"/>
    <n v="12.425160109065001"/>
    <n v="18.532070080750003"/>
    <n v="30.957230189815004"/>
  </r>
  <r>
    <s v="104"/>
    <s v="104059"/>
    <s v="JUEVES"/>
    <s v="DIA"/>
    <s v="06:00 - 14:00"/>
    <s v="B5"/>
    <x v="3"/>
    <s v="Barrido Manual de Vías y Áreas Publicas"/>
    <n v="1"/>
    <n v="0"/>
    <n v="0"/>
    <n v="0"/>
    <n v="0"/>
    <n v="0"/>
    <n v="0"/>
    <n v="0"/>
    <n v="0"/>
    <n v="0"/>
    <n v="0"/>
    <n v="5.986140913049959"/>
    <n v="5.986140913049959"/>
    <n v="29.930704565249794"/>
    <n v="0"/>
    <n v="0"/>
    <n v="0"/>
    <n v="0"/>
    <n v="0"/>
    <n v="0"/>
    <n v="0"/>
    <n v="0"/>
    <n v="0"/>
    <n v="0"/>
    <n v="0"/>
    <n v="0"/>
    <n v="5"/>
    <n v="0"/>
    <n v="0"/>
    <n v="0"/>
    <n v="0"/>
    <n v="0"/>
    <n v="0"/>
    <n v="0"/>
    <n v="0"/>
    <n v="0"/>
    <n v="0"/>
    <n v="29.930704565249794"/>
    <n v="29.930704565249794"/>
  </r>
  <r>
    <s v="104"/>
    <s v="104060"/>
    <s v="JUEVES"/>
    <s v="DIA"/>
    <s v="06:00 - 14:00"/>
    <s v="B5"/>
    <x v="3"/>
    <s v="Barrido Manual de Vías y Áreas Publicas"/>
    <n v="1"/>
    <n v="2.3809517404"/>
    <n v="0"/>
    <n v="0"/>
    <n v="0"/>
    <n v="0"/>
    <n v="0"/>
    <n v="0"/>
    <n v="0"/>
    <n v="0"/>
    <n v="2.3809517404"/>
    <n v="5.7188745572590003"/>
    <n v="8.0998262976589999"/>
    <n v="40.499131488294999"/>
    <n v="0"/>
    <n v="0"/>
    <n v="0"/>
    <n v="0"/>
    <n v="0"/>
    <n v="0"/>
    <n v="0"/>
    <n v="0"/>
    <n v="0"/>
    <n v="0"/>
    <n v="0"/>
    <n v="0"/>
    <n v="5"/>
    <n v="11.904758702000001"/>
    <n v="0"/>
    <n v="0"/>
    <n v="0"/>
    <n v="0"/>
    <n v="0"/>
    <n v="0"/>
    <n v="0"/>
    <n v="0"/>
    <n v="11.904758702000001"/>
    <n v="28.594372786295001"/>
    <n v="40.499131488294999"/>
  </r>
  <r>
    <s v="104"/>
    <s v="104061"/>
    <s v="JUEVES"/>
    <s v="DIA"/>
    <s v="06:00 - 14:00"/>
    <s v="B5"/>
    <x v="3"/>
    <s v="Barrido Manual de Vías y Áreas Publicas"/>
    <n v="1"/>
    <n v="0"/>
    <n v="0"/>
    <n v="23.113602603"/>
    <n v="0"/>
    <n v="0"/>
    <n v="0"/>
    <n v="0"/>
    <n v="0"/>
    <n v="0"/>
    <n v="23.113602603"/>
    <n v="0"/>
    <n v="23.113602603"/>
    <n v="115.56801301500001"/>
    <n v="0"/>
    <n v="0"/>
    <n v="0"/>
    <n v="0"/>
    <n v="0"/>
    <n v="0"/>
    <n v="0"/>
    <n v="0"/>
    <n v="0"/>
    <n v="0"/>
    <n v="0"/>
    <n v="0"/>
    <n v="5"/>
    <n v="0"/>
    <n v="0"/>
    <n v="115.56801301500001"/>
    <n v="0"/>
    <n v="0"/>
    <n v="0"/>
    <n v="0"/>
    <n v="0"/>
    <n v="0"/>
    <n v="115.56801301500001"/>
    <n v="0"/>
    <n v="115.56801301500001"/>
  </r>
  <r>
    <s v="104"/>
    <s v="104062"/>
    <s v="JUEVES"/>
    <s v="DIA"/>
    <s v="06:00 - 14:00"/>
    <s v="B5"/>
    <x v="3"/>
    <s v="Barrido Manual de Vías y Áreas Publicas"/>
    <n v="1"/>
    <n v="3.7564575152000002"/>
    <n v="0"/>
    <n v="0"/>
    <n v="0"/>
    <n v="0"/>
    <n v="0"/>
    <n v="0"/>
    <n v="0"/>
    <n v="0"/>
    <n v="3.7564575152000002"/>
    <n v="3.8681010436089998"/>
    <n v="7.6245585588089995"/>
    <n v="38.122792794044997"/>
    <n v="0"/>
    <n v="0"/>
    <n v="0"/>
    <n v="0"/>
    <n v="0"/>
    <n v="0"/>
    <n v="0"/>
    <n v="0"/>
    <n v="0"/>
    <n v="0"/>
    <n v="0"/>
    <n v="0"/>
    <n v="5"/>
    <n v="18.782287576000002"/>
    <n v="0"/>
    <n v="0"/>
    <n v="0"/>
    <n v="0"/>
    <n v="0"/>
    <n v="0"/>
    <n v="0"/>
    <n v="0"/>
    <n v="18.782287576000002"/>
    <n v="19.340505218044999"/>
    <n v="38.122792794044997"/>
  </r>
  <r>
    <s v="104"/>
    <s v="104063"/>
    <s v="JUEVES"/>
    <s v="DIA"/>
    <s v="06:00 - 14:00"/>
    <s v="B5"/>
    <x v="3"/>
    <s v="Barrido Manual de Vías y Áreas Publicas"/>
    <n v="1"/>
    <n v="6.4871840405999999"/>
    <n v="0"/>
    <n v="0"/>
    <n v="0"/>
    <n v="0"/>
    <n v="0"/>
    <n v="0"/>
    <n v="0"/>
    <n v="0"/>
    <n v="6.4871840405999999"/>
    <n v="3.663244860420201"/>
    <n v="10.1504289010202"/>
    <n v="50.752144505101001"/>
    <n v="0"/>
    <n v="0"/>
    <n v="0"/>
    <n v="0"/>
    <n v="0"/>
    <n v="0"/>
    <n v="0"/>
    <n v="0"/>
    <n v="0"/>
    <n v="0"/>
    <n v="0"/>
    <n v="0"/>
    <n v="5"/>
    <n v="32.435920203000002"/>
    <n v="0"/>
    <n v="0"/>
    <n v="0"/>
    <n v="0"/>
    <n v="0"/>
    <n v="0"/>
    <n v="0"/>
    <n v="0"/>
    <n v="32.435920203000002"/>
    <n v="18.316224302101006"/>
    <n v="50.752144505101008"/>
  </r>
  <r>
    <s v="104"/>
    <s v="104064"/>
    <s v="JUEVES"/>
    <s v="DIA"/>
    <s v="06:00 - 14:00"/>
    <s v="B5"/>
    <x v="3"/>
    <s v="Barrido Manual de Vías y Áreas Publicas"/>
    <n v="1"/>
    <n v="6.4018002775999996"/>
    <n v="0"/>
    <n v="0"/>
    <n v="0"/>
    <n v="0"/>
    <n v="0"/>
    <n v="0"/>
    <n v="0"/>
    <n v="0"/>
    <n v="6.4018002775999996"/>
    <n v="3.4058716801520004"/>
    <n v="9.8076719577519995"/>
    <n v="49.038359788759998"/>
    <n v="0"/>
    <n v="0"/>
    <n v="0"/>
    <n v="0"/>
    <n v="0"/>
    <n v="0"/>
    <n v="0"/>
    <n v="0"/>
    <n v="0"/>
    <n v="0"/>
    <n v="0"/>
    <n v="0"/>
    <n v="5"/>
    <n v="32.009001388000001"/>
    <n v="0"/>
    <n v="0"/>
    <n v="0"/>
    <n v="0"/>
    <n v="0"/>
    <n v="0"/>
    <n v="0"/>
    <n v="0"/>
    <n v="32.009001388000001"/>
    <n v="17.029358400760003"/>
    <n v="49.038359788760005"/>
  </r>
  <r>
    <s v="104"/>
    <s v="104065"/>
    <s v="JUEVES"/>
    <s v="DIA"/>
    <s v="06:00 - 14:00"/>
    <s v="B5"/>
    <x v="3"/>
    <s v="Barrido Manual de Vías y Áreas Publicas"/>
    <n v="1"/>
    <n v="3.0185638328"/>
    <n v="0"/>
    <n v="0"/>
    <n v="0"/>
    <n v="0"/>
    <n v="0"/>
    <n v="0"/>
    <n v="0"/>
    <n v="0"/>
    <n v="3.0185638328"/>
    <n v="4.3330668690500005"/>
    <n v="7.3516307018500004"/>
    <n v="36.75815350925"/>
    <n v="0"/>
    <n v="0"/>
    <n v="0"/>
    <n v="0"/>
    <n v="0"/>
    <n v="0"/>
    <n v="0"/>
    <n v="0"/>
    <n v="0"/>
    <n v="0"/>
    <n v="0"/>
    <n v="0"/>
    <n v="5"/>
    <n v="15.092819164"/>
    <n v="0"/>
    <n v="0"/>
    <n v="0"/>
    <n v="0"/>
    <n v="0"/>
    <n v="0"/>
    <n v="0"/>
    <n v="0"/>
    <n v="15.092819164"/>
    <n v="21.665334345250002"/>
    <n v="36.75815350925"/>
  </r>
  <r>
    <s v="104"/>
    <s v="104066"/>
    <s v="JUEVES"/>
    <s v="DIA"/>
    <s v="06:00 - 14:00"/>
    <s v="B5"/>
    <x v="3"/>
    <s v="Barrido Manual de Vías y Áreas Publicas"/>
    <n v="1"/>
    <n v="6.5845210935900003"/>
    <n v="0"/>
    <n v="0"/>
    <n v="0"/>
    <n v="0"/>
    <n v="0"/>
    <n v="0"/>
    <n v="0"/>
    <n v="0"/>
    <n v="6.5845210935900003"/>
    <n v="3.1667214762720008"/>
    <n v="9.7512425698620007"/>
    <n v="48.756212849310003"/>
    <n v="0"/>
    <n v="0"/>
    <n v="0"/>
    <n v="0"/>
    <n v="0"/>
    <n v="0"/>
    <n v="0"/>
    <n v="0"/>
    <n v="0"/>
    <n v="0"/>
    <n v="0"/>
    <n v="0"/>
    <n v="5"/>
    <n v="32.92260546795"/>
    <n v="0"/>
    <n v="0"/>
    <n v="0"/>
    <n v="0"/>
    <n v="0"/>
    <n v="0"/>
    <n v="0"/>
    <n v="0"/>
    <n v="32.92260546795"/>
    <n v="15.833607381360004"/>
    <n v="48.756212849310003"/>
  </r>
  <r>
    <s v="104"/>
    <s v="104067"/>
    <s v="JUEVES"/>
    <s v="DIA"/>
    <s v="06:00 - 14:00"/>
    <s v="B5"/>
    <x v="3"/>
    <s v="Barrido Manual de Vías y Áreas Publicas"/>
    <n v="1"/>
    <n v="0"/>
    <n v="0"/>
    <n v="0"/>
    <n v="0"/>
    <n v="0"/>
    <n v="0"/>
    <n v="0"/>
    <n v="0"/>
    <n v="0.81642152133000001"/>
    <n v="0.81642152133000001"/>
    <n v="5.2794005662255001"/>
    <n v="6.0958220875554998"/>
    <n v="30.4791104377775"/>
    <n v="0"/>
    <n v="0"/>
    <n v="0"/>
    <n v="0"/>
    <n v="0"/>
    <n v="0"/>
    <n v="0"/>
    <n v="0"/>
    <n v="0"/>
    <n v="0"/>
    <n v="0"/>
    <n v="0"/>
    <n v="5"/>
    <n v="0"/>
    <n v="0"/>
    <n v="0"/>
    <n v="0"/>
    <n v="0"/>
    <n v="0"/>
    <n v="0"/>
    <n v="0"/>
    <n v="4.0821076066500002"/>
    <n v="4.0821076066500002"/>
    <n v="26.397002831127502"/>
    <n v="30.4791104377775"/>
  </r>
  <r>
    <s v="104"/>
    <s v="104068"/>
    <s v="JUEVES"/>
    <s v="DIA"/>
    <s v="06:00 - 14:00"/>
    <s v="B5"/>
    <x v="3"/>
    <s v="Barrido Manual de Vías y Áreas Publicas"/>
    <n v="1"/>
    <n v="0.78769067549999994"/>
    <n v="0"/>
    <n v="0"/>
    <n v="0"/>
    <n v="0"/>
    <n v="0"/>
    <n v="0.26162275207000002"/>
    <n v="0"/>
    <n v="0"/>
    <n v="1.04931342757"/>
    <n v="4.7483684574871985"/>
    <n v="5.7976818850571981"/>
    <n v="28.98840942528599"/>
    <n v="0"/>
    <n v="0"/>
    <n v="0"/>
    <n v="0"/>
    <n v="0"/>
    <n v="0"/>
    <n v="0"/>
    <n v="0"/>
    <n v="0"/>
    <n v="0"/>
    <n v="0"/>
    <n v="0"/>
    <n v="5"/>
    <n v="3.9384533774999997"/>
    <n v="0"/>
    <n v="0"/>
    <n v="0"/>
    <n v="0"/>
    <n v="0"/>
    <n v="1.3081137603500002"/>
    <n v="0"/>
    <n v="0"/>
    <n v="5.2465671378500005"/>
    <n v="23.741842287435993"/>
    <n v="28.988409425285994"/>
  </r>
  <r>
    <s v="104"/>
    <s v="104069"/>
    <s v="JUEVES"/>
    <s v="DIA"/>
    <s v="06:00 - 14:00"/>
    <s v="B5"/>
    <x v="3"/>
    <s v="Barrido Manual de Vías y Áreas Publicas"/>
    <n v="1"/>
    <n v="9.2569009053000002"/>
    <n v="0"/>
    <n v="0"/>
    <n v="0"/>
    <n v="0"/>
    <n v="0"/>
    <n v="0"/>
    <n v="0"/>
    <n v="0"/>
    <n v="9.2569009053000002"/>
    <n v="2.6425598687470999"/>
    <n v="11.8994607740471"/>
    <n v="59.497303870235498"/>
    <n v="0"/>
    <n v="0"/>
    <n v="0"/>
    <n v="0"/>
    <n v="0"/>
    <n v="0"/>
    <n v="0"/>
    <n v="0"/>
    <n v="0"/>
    <n v="0"/>
    <n v="0"/>
    <n v="0"/>
    <n v="5"/>
    <n v="46.284504526500001"/>
    <n v="0"/>
    <n v="0"/>
    <n v="0"/>
    <n v="0"/>
    <n v="0"/>
    <n v="0"/>
    <n v="0"/>
    <n v="0"/>
    <n v="46.284504526500001"/>
    <n v="13.212799343735499"/>
    <n v="59.497303870235498"/>
  </r>
  <r>
    <s v="104"/>
    <s v="104070"/>
    <s v="JUEVES"/>
    <s v="DIA"/>
    <s v="06:00 - 14:00"/>
    <s v="B5"/>
    <x v="3"/>
    <s v="Barrido Manual de Vías y Áreas Publicas"/>
    <n v="1"/>
    <n v="0.83445192160000004"/>
    <n v="0"/>
    <n v="2.1847063168999998"/>
    <n v="0"/>
    <n v="0"/>
    <n v="0"/>
    <n v="1.8618321940199998"/>
    <n v="0"/>
    <n v="0"/>
    <n v="4.8809904325199991"/>
    <n v="3.878717830711"/>
    <n v="8.7597082632309995"/>
    <n v="43.798541316154996"/>
    <n v="0"/>
    <n v="0"/>
    <n v="0"/>
    <n v="0"/>
    <n v="0"/>
    <n v="0"/>
    <n v="0"/>
    <n v="0"/>
    <n v="0"/>
    <n v="0"/>
    <n v="0"/>
    <n v="0"/>
    <n v="5"/>
    <n v="4.1722596080000001"/>
    <n v="0"/>
    <n v="10.923531584499999"/>
    <n v="0"/>
    <n v="0"/>
    <n v="0"/>
    <n v="9.3091609700999989"/>
    <n v="0"/>
    <n v="0"/>
    <n v="24.404952162599997"/>
    <n v="19.393589153554998"/>
    <n v="43.798541316154996"/>
  </r>
  <r>
    <s v="104"/>
    <s v="104071"/>
    <s v="JUEVES"/>
    <s v="DIA"/>
    <s v="06:00 - 14:00"/>
    <s v="B5"/>
    <x v="3"/>
    <s v="Barrido Manual de Vías y Áreas Publicas"/>
    <n v="1"/>
    <n v="1.9780869125"/>
    <n v="0"/>
    <n v="3.2141783782000002"/>
    <n v="0"/>
    <n v="0.42981799182000002"/>
    <n v="0"/>
    <n v="0"/>
    <n v="0"/>
    <n v="0"/>
    <n v="5.6220832825200002"/>
    <n v="3.8642344849130374"/>
    <n v="9.4863177674330377"/>
    <n v="47.431588837165187"/>
    <n v="0"/>
    <n v="0"/>
    <n v="0"/>
    <n v="0"/>
    <n v="0"/>
    <n v="0"/>
    <n v="0"/>
    <n v="0"/>
    <n v="0"/>
    <n v="0"/>
    <n v="0"/>
    <n v="0"/>
    <n v="5"/>
    <n v="9.8904345624999994"/>
    <n v="0"/>
    <n v="16.070891891000002"/>
    <n v="0"/>
    <n v="2.1490899591000003"/>
    <n v="0"/>
    <n v="0"/>
    <n v="0"/>
    <n v="0"/>
    <n v="28.110416412600003"/>
    <n v="19.321172424565187"/>
    <n v="47.431588837165194"/>
  </r>
  <r>
    <s v="104"/>
    <s v="104072"/>
    <s v="JUEVES"/>
    <s v="DIA"/>
    <s v="06:00 - 14:00"/>
    <s v="B5"/>
    <x v="3"/>
    <s v="Barrido Manual de Vías y Áreas Publicas"/>
    <n v="1"/>
    <n v="3.1465646393000002"/>
    <n v="0"/>
    <n v="0"/>
    <n v="0"/>
    <n v="0"/>
    <n v="0"/>
    <n v="0"/>
    <n v="0"/>
    <n v="0"/>
    <n v="3.1465646393000002"/>
    <n v="3.5018694348330004"/>
    <n v="6.6484340741330001"/>
    <n v="33.242170370665001"/>
    <n v="0"/>
    <n v="0"/>
    <n v="0"/>
    <n v="0"/>
    <n v="0"/>
    <n v="0"/>
    <n v="0"/>
    <n v="0"/>
    <n v="0"/>
    <n v="0"/>
    <n v="0"/>
    <n v="0"/>
    <n v="5"/>
    <n v="15.7328231965"/>
    <n v="0"/>
    <n v="0"/>
    <n v="0"/>
    <n v="0"/>
    <n v="0"/>
    <n v="0"/>
    <n v="0"/>
    <n v="0"/>
    <n v="15.7328231965"/>
    <n v="17.509347174165001"/>
    <n v="33.242170370665001"/>
  </r>
  <r>
    <s v="104"/>
    <s v="104073"/>
    <s v="JUEVES"/>
    <s v="DIA"/>
    <s v="06:00 - 14:00"/>
    <s v="B5"/>
    <x v="3"/>
    <s v="Barrido Manual de Vías y Áreas Publicas"/>
    <n v="1"/>
    <n v="7.9663619151000002"/>
    <n v="0"/>
    <n v="0"/>
    <n v="0"/>
    <n v="0"/>
    <n v="0"/>
    <n v="0"/>
    <n v="0"/>
    <n v="0"/>
    <n v="7.9663619151000002"/>
    <n v="2.6331685174659998"/>
    <n v="10.599530432566"/>
    <n v="52.997652162830001"/>
    <n v="0"/>
    <n v="0"/>
    <n v="0"/>
    <n v="0"/>
    <n v="0"/>
    <n v="0"/>
    <n v="0"/>
    <n v="0"/>
    <n v="0"/>
    <n v="0"/>
    <n v="0"/>
    <n v="0"/>
    <n v="5"/>
    <n v="39.831809575500003"/>
    <n v="0"/>
    <n v="0"/>
    <n v="0"/>
    <n v="0"/>
    <n v="0"/>
    <n v="0"/>
    <n v="0"/>
    <n v="0"/>
    <n v="39.831809575500003"/>
    <n v="13.165842587329999"/>
    <n v="52.997652162830001"/>
  </r>
  <r>
    <s v="104"/>
    <s v="104074"/>
    <s v="JUEVES"/>
    <s v="DIA"/>
    <s v="06:00 - 14:00"/>
    <s v="B3"/>
    <x v="4"/>
    <s v="Barrido Manual de Vías y Áreas Publicas"/>
    <n v="1"/>
    <n v="0"/>
    <n v="0"/>
    <n v="0"/>
    <n v="0"/>
    <n v="0"/>
    <n v="0"/>
    <n v="0"/>
    <n v="0"/>
    <n v="0"/>
    <n v="0"/>
    <n v="2.5277238238599997"/>
    <n v="2.5277238238599997"/>
    <n v="12.638619119299999"/>
    <n v="0"/>
    <n v="0"/>
    <n v="0"/>
    <n v="0"/>
    <n v="0"/>
    <n v="0"/>
    <n v="0"/>
    <n v="0"/>
    <n v="0"/>
    <n v="0"/>
    <n v="0"/>
    <n v="0"/>
    <n v="5"/>
    <n v="0"/>
    <n v="0"/>
    <n v="0"/>
    <n v="0"/>
    <n v="0"/>
    <n v="0"/>
    <n v="0"/>
    <n v="0"/>
    <n v="0"/>
    <n v="0"/>
    <n v="12.638619119299999"/>
    <n v="12.638619119299999"/>
  </r>
  <r>
    <s v="104"/>
    <s v="104075"/>
    <s v="JUEVES"/>
    <s v="DIA"/>
    <s v="06:00 - 14:00"/>
    <s v="B3"/>
    <x v="4"/>
    <s v="Barrido Manual de Vías y Áreas Publicas"/>
    <n v="1"/>
    <n v="0"/>
    <n v="0"/>
    <n v="0"/>
    <n v="0"/>
    <n v="0"/>
    <n v="0"/>
    <n v="0"/>
    <n v="0"/>
    <n v="0"/>
    <n v="0"/>
    <n v="3.6108921591209997"/>
    <n v="3.6108921591209997"/>
    <n v="18.054460795604999"/>
    <n v="0"/>
    <n v="0"/>
    <n v="0"/>
    <n v="0"/>
    <n v="0"/>
    <n v="0"/>
    <n v="0"/>
    <n v="0"/>
    <n v="0"/>
    <n v="0"/>
    <n v="0"/>
    <n v="0"/>
    <n v="5"/>
    <n v="0"/>
    <n v="0"/>
    <n v="0"/>
    <n v="0"/>
    <n v="0"/>
    <n v="0"/>
    <n v="0"/>
    <n v="0"/>
    <n v="0"/>
    <n v="0"/>
    <n v="18.054460795604999"/>
    <n v="18.054460795604999"/>
  </r>
  <r>
    <s v="104"/>
    <s v="104076"/>
    <s v="JUEVES"/>
    <s v="DIA"/>
    <s v="06:00 - 14:00"/>
    <s v="B3"/>
    <x v="4"/>
    <s v="Barrido Manual de Vías y Áreas Publicas"/>
    <n v="1"/>
    <n v="0"/>
    <n v="0"/>
    <n v="0"/>
    <n v="0"/>
    <n v="0"/>
    <n v="0"/>
    <n v="0"/>
    <n v="0"/>
    <n v="0"/>
    <n v="0"/>
    <n v="3.6271932362460007"/>
    <n v="3.6271932362460007"/>
    <n v="18.135966181230003"/>
    <n v="0"/>
    <n v="0"/>
    <n v="0"/>
    <n v="0"/>
    <n v="0"/>
    <n v="0"/>
    <n v="0"/>
    <n v="0"/>
    <n v="0"/>
    <n v="0"/>
    <n v="0"/>
    <n v="0"/>
    <n v="5"/>
    <n v="0"/>
    <n v="0"/>
    <n v="0"/>
    <n v="0"/>
    <n v="0"/>
    <n v="0"/>
    <n v="0"/>
    <n v="0"/>
    <n v="0"/>
    <n v="0"/>
    <n v="18.135966181230003"/>
    <n v="18.135966181230003"/>
  </r>
  <r>
    <s v="104"/>
    <s v="104077"/>
    <s v="JUEVES"/>
    <s v="DIA"/>
    <s v="06:00 - 14:00"/>
    <s v="B7"/>
    <x v="1"/>
    <s v="Barrido Manual de Vías y Áreas Publicas"/>
    <n v="1"/>
    <n v="0"/>
    <n v="0"/>
    <n v="0"/>
    <n v="0"/>
    <n v="0"/>
    <n v="0"/>
    <n v="0"/>
    <n v="0"/>
    <n v="0"/>
    <n v="0"/>
    <n v="3.1660411578770447"/>
    <n v="3.1660411578770447"/>
    <n v="15.830205789385223"/>
    <n v="0"/>
    <n v="0"/>
    <n v="0"/>
    <n v="0"/>
    <n v="0"/>
    <n v="0"/>
    <n v="0"/>
    <n v="0"/>
    <n v="0"/>
    <n v="0"/>
    <n v="0"/>
    <n v="0"/>
    <n v="5"/>
    <n v="0"/>
    <n v="0"/>
    <n v="0"/>
    <n v="0"/>
    <n v="0"/>
    <n v="0"/>
    <n v="0"/>
    <n v="0"/>
    <n v="0"/>
    <n v="0"/>
    <n v="15.830205789385223"/>
    <n v="15.830205789385223"/>
  </r>
  <r>
    <s v="104"/>
    <s v="104078"/>
    <s v="JUEVES"/>
    <s v="DIA"/>
    <s v="06:00 - 14:00"/>
    <s v="B7"/>
    <x v="1"/>
    <s v="Barrido Manual de Vías y Áreas Publicas"/>
    <n v="1"/>
    <n v="0"/>
    <n v="0"/>
    <n v="0"/>
    <n v="0"/>
    <n v="0"/>
    <n v="0"/>
    <n v="0"/>
    <n v="0"/>
    <n v="0"/>
    <n v="0"/>
    <n v="3.9371270858345997"/>
    <n v="3.9371270858345997"/>
    <n v="19.685635429172997"/>
    <n v="0"/>
    <n v="0"/>
    <n v="0"/>
    <n v="0"/>
    <n v="0"/>
    <n v="0"/>
    <n v="0"/>
    <n v="0"/>
    <n v="0"/>
    <n v="0"/>
    <n v="0"/>
    <n v="0"/>
    <n v="5"/>
    <n v="0"/>
    <n v="0"/>
    <n v="0"/>
    <n v="0"/>
    <n v="0"/>
    <n v="0"/>
    <n v="0"/>
    <n v="0"/>
    <n v="0"/>
    <n v="0"/>
    <n v="19.685635429172997"/>
    <n v="19.685635429172997"/>
  </r>
  <r>
    <s v="104"/>
    <s v="104079"/>
    <s v="JUEVES"/>
    <s v="DIA"/>
    <s v="06:00 - 14:00"/>
    <s v="B7"/>
    <x v="1"/>
    <s v="Barrido Manual de Vías y Áreas Publicas"/>
    <n v="1"/>
    <n v="1.6224402137"/>
    <n v="0"/>
    <n v="0"/>
    <n v="0"/>
    <n v="0"/>
    <n v="0"/>
    <n v="0"/>
    <n v="0"/>
    <n v="0"/>
    <n v="1.6224402137"/>
    <n v="3.326198759121"/>
    <n v="4.9486389728209996"/>
    <n v="24.743194864105"/>
    <n v="0"/>
    <n v="0"/>
    <n v="0"/>
    <n v="0"/>
    <n v="0"/>
    <n v="0"/>
    <n v="0"/>
    <n v="0"/>
    <n v="0"/>
    <n v="0"/>
    <n v="0"/>
    <n v="0"/>
    <n v="5"/>
    <n v="8.1122010684999992"/>
    <n v="0"/>
    <n v="0"/>
    <n v="0"/>
    <n v="0"/>
    <n v="0"/>
    <n v="0"/>
    <n v="0"/>
    <n v="0"/>
    <n v="8.1122010684999992"/>
    <n v="16.630993795605001"/>
    <n v="24.743194864105"/>
  </r>
  <r>
    <s v="105"/>
    <s v="105036"/>
    <s v="VIERNES"/>
    <s v="DIA"/>
    <s v="06:00 - 14:00"/>
    <s v="B6"/>
    <x v="0"/>
    <s v="Barrido Manual de Vías y Áreas Publicas"/>
    <n v="1"/>
    <n v="0"/>
    <n v="0"/>
    <n v="0"/>
    <n v="0"/>
    <n v="0"/>
    <n v="0"/>
    <n v="0"/>
    <n v="0"/>
    <n v="0"/>
    <n v="0"/>
    <n v="3.7935687983440003"/>
    <n v="3.7935687983440003"/>
    <n v="18.967843991720002"/>
    <n v="0"/>
    <n v="0"/>
    <n v="0"/>
    <n v="0"/>
    <n v="0"/>
    <n v="0"/>
    <n v="0"/>
    <n v="0"/>
    <n v="0"/>
    <n v="0"/>
    <n v="0"/>
    <n v="0"/>
    <n v="5"/>
    <n v="0"/>
    <n v="0"/>
    <n v="0"/>
    <n v="0"/>
    <n v="0"/>
    <n v="0"/>
    <n v="0"/>
    <n v="0"/>
    <n v="0"/>
    <n v="0"/>
    <n v="18.967843991720002"/>
    <n v="18.967843991720002"/>
  </r>
  <r>
    <s v="105"/>
    <s v="105037"/>
    <s v="VIERNES"/>
    <s v="DIA"/>
    <s v="06:00 - 14:00"/>
    <s v="B6"/>
    <x v="0"/>
    <s v="Barrido Manual de Vías y Áreas Publicas"/>
    <n v="1"/>
    <n v="0"/>
    <n v="0"/>
    <n v="0"/>
    <n v="0"/>
    <n v="0"/>
    <n v="0"/>
    <n v="0"/>
    <n v="0"/>
    <n v="0"/>
    <n v="0"/>
    <n v="3.5362641737800007"/>
    <n v="3.5362641737800007"/>
    <n v="17.681320868900002"/>
    <n v="0"/>
    <n v="0"/>
    <n v="0"/>
    <n v="0"/>
    <n v="0"/>
    <n v="0"/>
    <n v="0"/>
    <n v="0"/>
    <n v="0"/>
    <n v="0"/>
    <n v="0"/>
    <n v="0"/>
    <n v="5"/>
    <n v="0"/>
    <n v="0"/>
    <n v="0"/>
    <n v="0"/>
    <n v="0"/>
    <n v="0"/>
    <n v="0"/>
    <n v="0"/>
    <n v="0"/>
    <n v="0"/>
    <n v="17.681320868900002"/>
    <n v="17.681320868900002"/>
  </r>
  <r>
    <s v="105"/>
    <s v="105041"/>
    <s v="VIERNES"/>
    <s v="DIA"/>
    <s v="06:00 - 14:00"/>
    <s v="B7"/>
    <x v="1"/>
    <s v="Barrido Manual de Vías y Áreas Publicas"/>
    <n v="1"/>
    <n v="0"/>
    <n v="0"/>
    <n v="0"/>
    <n v="0"/>
    <n v="0"/>
    <n v="0"/>
    <n v="0"/>
    <n v="0"/>
    <n v="0"/>
    <n v="0"/>
    <n v="3.7011109413221406"/>
    <n v="3.7011109413221406"/>
    <n v="18.505554706610702"/>
    <n v="0"/>
    <n v="0"/>
    <n v="0"/>
    <n v="0"/>
    <n v="0"/>
    <n v="0"/>
    <n v="0"/>
    <n v="0"/>
    <n v="0"/>
    <n v="0"/>
    <n v="0"/>
    <n v="0"/>
    <n v="5"/>
    <n v="0"/>
    <n v="0"/>
    <n v="0"/>
    <n v="0"/>
    <n v="0"/>
    <n v="0"/>
    <n v="0"/>
    <n v="0"/>
    <n v="0"/>
    <n v="0"/>
    <n v="18.505554706610702"/>
    <n v="18.505554706610702"/>
  </r>
  <r>
    <s v="105"/>
    <s v="105044"/>
    <s v="VIERNES"/>
    <s v="DIA"/>
    <s v="06:00 - 14:00"/>
    <s v="B7"/>
    <x v="1"/>
    <s v="Barrido Manual de Vías y Áreas Publicas"/>
    <n v="1"/>
    <n v="0"/>
    <n v="0"/>
    <n v="0"/>
    <n v="0"/>
    <n v="0"/>
    <n v="0"/>
    <n v="0"/>
    <n v="0"/>
    <n v="0"/>
    <n v="0"/>
    <n v="3.8708956516329995"/>
    <n v="3.8708956516329995"/>
    <n v="19.354478258164999"/>
    <n v="0"/>
    <n v="0"/>
    <n v="0"/>
    <n v="0"/>
    <n v="0"/>
    <n v="0"/>
    <n v="0"/>
    <n v="0"/>
    <n v="0"/>
    <n v="0"/>
    <n v="0"/>
    <n v="0"/>
    <n v="5"/>
    <n v="0"/>
    <n v="0"/>
    <n v="0"/>
    <n v="0"/>
    <n v="0"/>
    <n v="0"/>
    <n v="0"/>
    <n v="0"/>
    <n v="0"/>
    <n v="0"/>
    <n v="19.354478258164999"/>
    <n v="19.354478258164999"/>
  </r>
  <r>
    <s v="105"/>
    <s v="105055"/>
    <s v="VIERNES"/>
    <s v="DIA"/>
    <s v="06:00 - 14:00"/>
    <s v="B8"/>
    <x v="2"/>
    <s v="Barrido Manual de Vías y Áreas Publicas"/>
    <n v="1"/>
    <n v="47.861233064700002"/>
    <n v="0"/>
    <n v="0"/>
    <n v="0.38662509654299998"/>
    <n v="17.262136066209997"/>
    <n v="0"/>
    <n v="0"/>
    <n v="6.367062559159999"/>
    <n v="0"/>
    <n v="71.877056786613011"/>
    <n v="5.125811353364"/>
    <n v="77.002868139977011"/>
    <n v="385.01434069988505"/>
    <n v="0"/>
    <n v="0"/>
    <n v="0"/>
    <n v="0"/>
    <n v="0"/>
    <n v="0"/>
    <n v="0"/>
    <n v="0"/>
    <n v="0"/>
    <n v="0"/>
    <n v="0"/>
    <n v="0"/>
    <n v="5"/>
    <n v="239.30616532350001"/>
    <n v="0"/>
    <n v="0"/>
    <n v="1.933125482715"/>
    <n v="86.31068033104998"/>
    <n v="0"/>
    <n v="0"/>
    <n v="31.835312795799993"/>
    <n v="0"/>
    <n v="359.38528393306507"/>
    <n v="25.62905676682"/>
    <n v="385.01434069988505"/>
  </r>
  <r>
    <s v="105"/>
    <s v="105056"/>
    <s v="VIERNES"/>
    <s v="DIA"/>
    <s v="06:00 - 14:00"/>
    <s v="B6"/>
    <x v="0"/>
    <s v="Barrido Manual de Vías y Áreas Publicas"/>
    <n v="1"/>
    <n v="1.8830597686999999"/>
    <n v="0"/>
    <n v="3.0605023379"/>
    <n v="0"/>
    <n v="0"/>
    <n v="0"/>
    <n v="0"/>
    <n v="0"/>
    <n v="0"/>
    <n v="4.9435621066"/>
    <n v="3.9224202053729997"/>
    <n v="8.8659823119729992"/>
    <n v="44.329911559864996"/>
    <n v="0"/>
    <n v="0"/>
    <n v="0"/>
    <n v="0"/>
    <n v="0"/>
    <n v="0"/>
    <n v="0"/>
    <n v="0"/>
    <n v="0"/>
    <n v="0"/>
    <n v="0"/>
    <n v="0"/>
    <n v="5"/>
    <n v="9.4152988435000005"/>
    <n v="0"/>
    <n v="15.302511689500001"/>
    <n v="0"/>
    <n v="0"/>
    <n v="0"/>
    <n v="0"/>
    <n v="0"/>
    <n v="0"/>
    <n v="24.717810532999998"/>
    <n v="19.612101026864998"/>
    <n v="44.329911559864996"/>
  </r>
  <r>
    <s v="105"/>
    <s v="105057"/>
    <s v="VIERNES"/>
    <s v="DIA"/>
    <s v="06:00 - 14:00"/>
    <s v="B6"/>
    <x v="0"/>
    <s v="Barrido Manual de Vías y Áreas Publicas"/>
    <n v="1"/>
    <n v="0"/>
    <n v="0"/>
    <n v="0"/>
    <n v="0.44139340503000002"/>
    <n v="0"/>
    <n v="0"/>
    <n v="0"/>
    <n v="0"/>
    <n v="0"/>
    <n v="0.44139340503000002"/>
    <n v="4.83767477524"/>
    <n v="5.2790681802700004"/>
    <n v="26.395340901350004"/>
    <n v="0"/>
    <n v="0"/>
    <n v="0"/>
    <n v="0"/>
    <n v="0"/>
    <n v="0"/>
    <n v="0"/>
    <n v="0"/>
    <n v="0"/>
    <n v="0"/>
    <n v="0"/>
    <n v="0"/>
    <n v="5"/>
    <n v="0"/>
    <n v="0"/>
    <n v="0"/>
    <n v="2.20696702515"/>
    <n v="0"/>
    <n v="0"/>
    <n v="0"/>
    <n v="0"/>
    <n v="0"/>
    <n v="2.20696702515"/>
    <n v="24.1883738762"/>
    <n v="26.39534090135"/>
  </r>
  <r>
    <s v="105"/>
    <s v="105058"/>
    <s v="VIERNES"/>
    <s v="DIA"/>
    <s v="06:00 - 14:00"/>
    <s v="B5"/>
    <x v="3"/>
    <s v="Barrido Manual de Vías y Áreas Publicas"/>
    <n v="1"/>
    <n v="3.3113600165000001"/>
    <n v="0"/>
    <n v="0"/>
    <n v="0"/>
    <n v="0"/>
    <n v="0"/>
    <n v="0"/>
    <n v="0"/>
    <n v="0"/>
    <n v="3.3113600165000001"/>
    <n v="3.9595245975829996"/>
    <n v="7.2708846140830001"/>
    <n v="36.354423070415002"/>
    <n v="0"/>
    <n v="0"/>
    <n v="0"/>
    <n v="0"/>
    <n v="0"/>
    <n v="0"/>
    <n v="0"/>
    <n v="0"/>
    <n v="0"/>
    <n v="0"/>
    <n v="0"/>
    <n v="0"/>
    <n v="5"/>
    <n v="16.556800082500001"/>
    <n v="0"/>
    <n v="0"/>
    <n v="0"/>
    <n v="0"/>
    <n v="0"/>
    <n v="0"/>
    <n v="0"/>
    <n v="0"/>
    <n v="16.556800082500001"/>
    <n v="19.797622987914998"/>
    <n v="36.354423070414995"/>
  </r>
  <r>
    <s v="105"/>
    <s v="105059"/>
    <s v="VIERNES"/>
    <s v="DIA"/>
    <s v="06:00 - 14:00"/>
    <s v="B5"/>
    <x v="3"/>
    <s v="Barrido Manual de Vías y Áreas Publicas"/>
    <n v="1"/>
    <n v="2.37818742846"/>
    <n v="0"/>
    <n v="0"/>
    <n v="0"/>
    <n v="4.5237593705999997"/>
    <n v="0"/>
    <n v="0"/>
    <n v="0"/>
    <n v="0"/>
    <n v="6.9019467990599992"/>
    <n v="3.3055244828900006"/>
    <n v="10.207471281949999"/>
    <n v="51.037356409749997"/>
    <n v="0"/>
    <n v="0"/>
    <n v="0"/>
    <n v="0"/>
    <n v="0"/>
    <n v="0"/>
    <n v="0"/>
    <n v="0"/>
    <n v="0"/>
    <n v="0"/>
    <n v="0"/>
    <n v="0"/>
    <n v="5"/>
    <n v="11.8909371423"/>
    <n v="0"/>
    <n v="0"/>
    <n v="0"/>
    <n v="22.618796852999999"/>
    <n v="0"/>
    <n v="0"/>
    <n v="0"/>
    <n v="0"/>
    <n v="34.509733995299996"/>
    <n v="16.527622414450004"/>
    <n v="51.037356409750004"/>
  </r>
  <r>
    <s v="105"/>
    <s v="105060"/>
    <s v="VIERNES"/>
    <s v="DIA"/>
    <s v="06:00 - 14:00"/>
    <s v="B5"/>
    <x v="3"/>
    <s v="Barrido Manual de Vías y Áreas Publicas"/>
    <n v="1"/>
    <n v="7.1173396372799997"/>
    <n v="0"/>
    <n v="1.3778640955000001"/>
    <n v="0"/>
    <n v="0"/>
    <n v="0"/>
    <n v="0"/>
    <n v="0"/>
    <n v="0"/>
    <n v="8.4952037327800003"/>
    <n v="2.6801757236398007"/>
    <n v="11.175379456419801"/>
    <n v="55.876897282099009"/>
    <n v="0"/>
    <n v="0"/>
    <n v="0"/>
    <n v="0"/>
    <n v="0"/>
    <n v="0"/>
    <n v="0"/>
    <n v="0"/>
    <n v="0"/>
    <n v="0"/>
    <n v="0"/>
    <n v="0"/>
    <n v="5"/>
    <n v="35.5866981864"/>
    <n v="0"/>
    <n v="6.8893204775000001"/>
    <n v="0"/>
    <n v="0"/>
    <n v="0"/>
    <n v="0"/>
    <n v="0"/>
    <n v="0"/>
    <n v="42.4760186639"/>
    <n v="13.400878618199004"/>
    <n v="55.876897282099002"/>
  </r>
  <r>
    <s v="105"/>
    <s v="105061"/>
    <s v="VIERNES"/>
    <s v="DIA"/>
    <s v="06:00 - 14:00"/>
    <s v="B5"/>
    <x v="3"/>
    <s v="Barrido Manual de Vías y Áreas Publicas"/>
    <n v="1"/>
    <n v="6.3786124955999997"/>
    <n v="0"/>
    <n v="1.670229366"/>
    <n v="0"/>
    <n v="0"/>
    <n v="0"/>
    <n v="0"/>
    <n v="0"/>
    <n v="0"/>
    <n v="8.0488418615999997"/>
    <n v="2.8694959966962998"/>
    <n v="10.918337858296299"/>
    <n v="54.591689291481494"/>
    <n v="0"/>
    <n v="0"/>
    <n v="0"/>
    <n v="0"/>
    <n v="0"/>
    <n v="0"/>
    <n v="0"/>
    <n v="0"/>
    <n v="0"/>
    <n v="0"/>
    <n v="0"/>
    <n v="0"/>
    <n v="5"/>
    <n v="31.893062477999997"/>
    <n v="0"/>
    <n v="8.3511468300000011"/>
    <n v="0"/>
    <n v="0"/>
    <n v="0"/>
    <n v="0"/>
    <n v="0"/>
    <n v="0"/>
    <n v="40.244209307999995"/>
    <n v="14.347479983481499"/>
    <n v="54.591689291481494"/>
  </r>
  <r>
    <s v="105"/>
    <s v="105062"/>
    <s v="VIERNES"/>
    <s v="DIA"/>
    <s v="06:00 - 14:00"/>
    <s v="B5"/>
    <x v="3"/>
    <s v="Barrido Manual de Vías y Áreas Publicas"/>
    <n v="1"/>
    <n v="7.946520618100001"/>
    <n v="0"/>
    <n v="0"/>
    <n v="0"/>
    <n v="0"/>
    <n v="0"/>
    <n v="0"/>
    <n v="0"/>
    <n v="0"/>
    <n v="7.946520618100001"/>
    <n v="3.3986856966253001"/>
    <n v="11.345206314725301"/>
    <n v="56.726031573626507"/>
    <n v="0"/>
    <n v="0"/>
    <n v="0"/>
    <n v="0"/>
    <n v="0"/>
    <n v="0"/>
    <n v="0"/>
    <n v="0"/>
    <n v="0"/>
    <n v="0"/>
    <n v="0"/>
    <n v="0"/>
    <n v="5"/>
    <n v="39.732603090500007"/>
    <n v="0"/>
    <n v="0"/>
    <n v="0"/>
    <n v="0"/>
    <n v="0"/>
    <n v="0"/>
    <n v="0"/>
    <n v="0"/>
    <n v="39.732603090500007"/>
    <n v="16.9934284831265"/>
    <n v="56.726031573626507"/>
  </r>
  <r>
    <s v="105"/>
    <s v="105063"/>
    <s v="VIERNES"/>
    <s v="DIA"/>
    <s v="06:00 - 14:00"/>
    <s v="B5"/>
    <x v="3"/>
    <s v="Barrido Manual de Vías y Áreas Publicas"/>
    <n v="1"/>
    <n v="3.38677097832"/>
    <n v="0"/>
    <n v="0"/>
    <n v="0"/>
    <n v="0"/>
    <n v="0"/>
    <n v="0"/>
    <n v="0"/>
    <n v="0"/>
    <n v="3.38677097832"/>
    <n v="3.4575869101709999"/>
    <n v="6.8443578884910004"/>
    <n v="34.221789442455005"/>
    <n v="0"/>
    <n v="0"/>
    <n v="0"/>
    <n v="0"/>
    <n v="0"/>
    <n v="0"/>
    <n v="0"/>
    <n v="0"/>
    <n v="0"/>
    <n v="0"/>
    <n v="0"/>
    <n v="0"/>
    <n v="5"/>
    <n v="16.933854891599999"/>
    <n v="0"/>
    <n v="0"/>
    <n v="0"/>
    <n v="0"/>
    <n v="0"/>
    <n v="0"/>
    <n v="0"/>
    <n v="0"/>
    <n v="16.933854891599999"/>
    <n v="17.287934550854999"/>
    <n v="34.221789442454998"/>
  </r>
  <r>
    <s v="105"/>
    <s v="105064"/>
    <s v="VIERNES"/>
    <s v="DIA"/>
    <s v="06:00 - 14:00"/>
    <s v="B5"/>
    <x v="3"/>
    <s v="Barrido Manual de Vías y Áreas Publicas"/>
    <n v="1"/>
    <n v="0.17663069962"/>
    <n v="0"/>
    <n v="0"/>
    <n v="0"/>
    <n v="0"/>
    <n v="0"/>
    <n v="0.53281001020999996"/>
    <n v="0"/>
    <n v="0"/>
    <n v="0.70944070982999996"/>
    <n v="5.1561205541110988"/>
    <n v="5.8655612639410988"/>
    <n v="29.327806319705495"/>
    <n v="0"/>
    <n v="0"/>
    <n v="0"/>
    <n v="0"/>
    <n v="0"/>
    <n v="0"/>
    <n v="0"/>
    <n v="0"/>
    <n v="0"/>
    <n v="0"/>
    <n v="0"/>
    <n v="0"/>
    <n v="5"/>
    <n v="0.88315349809999999"/>
    <n v="0"/>
    <n v="0"/>
    <n v="0"/>
    <n v="0"/>
    <n v="0"/>
    <n v="2.6640500510499998"/>
    <n v="0"/>
    <n v="0"/>
    <n v="3.5472035491499998"/>
    <n v="25.780602770555493"/>
    <n v="29.327806319705495"/>
  </r>
  <r>
    <s v="105"/>
    <s v="105065"/>
    <s v="VIERNES"/>
    <s v="DIA"/>
    <s v="06:00 - 14:00"/>
    <s v="B5"/>
    <x v="3"/>
    <s v="Barrido Manual de Vías y Áreas Publicas"/>
    <n v="1"/>
    <n v="14.513952766800001"/>
    <n v="0"/>
    <n v="0"/>
    <n v="0"/>
    <n v="0"/>
    <n v="0"/>
    <n v="0"/>
    <n v="0"/>
    <n v="0"/>
    <n v="14.513952766800001"/>
    <n v="1.4889066321010003"/>
    <n v="16.002859398901002"/>
    <n v="80.014296994505003"/>
    <n v="0"/>
    <n v="0"/>
    <n v="0"/>
    <n v="0"/>
    <n v="0"/>
    <n v="0"/>
    <n v="0"/>
    <n v="0"/>
    <n v="0"/>
    <n v="0"/>
    <n v="0"/>
    <n v="0"/>
    <n v="5"/>
    <n v="72.569763834"/>
    <n v="0"/>
    <n v="0"/>
    <n v="0"/>
    <n v="0"/>
    <n v="0"/>
    <n v="0"/>
    <n v="0"/>
    <n v="0"/>
    <n v="72.569763834"/>
    <n v="7.4445331605050011"/>
    <n v="80.014296994505003"/>
  </r>
  <r>
    <s v="105"/>
    <s v="105066"/>
    <s v="VIERNES"/>
    <s v="DIA"/>
    <s v="06:00 - 14:00"/>
    <s v="B5"/>
    <x v="3"/>
    <s v="Barrido Manual de Vías y Áreas Publicas"/>
    <n v="1"/>
    <n v="0"/>
    <n v="0"/>
    <n v="0"/>
    <n v="0.17359329781999999"/>
    <n v="0"/>
    <n v="0"/>
    <n v="0.76315630964000003"/>
    <n v="0"/>
    <n v="0"/>
    <n v="0.93674960746000002"/>
    <n v="4.8023975626377009"/>
    <n v="5.7391471700977013"/>
    <n v="28.695735850488507"/>
    <n v="0"/>
    <n v="0"/>
    <n v="0"/>
    <n v="0"/>
    <n v="0"/>
    <n v="0"/>
    <n v="0"/>
    <n v="0"/>
    <n v="0"/>
    <n v="0"/>
    <n v="0"/>
    <n v="0"/>
    <n v="5"/>
    <n v="0"/>
    <n v="0"/>
    <n v="0"/>
    <n v="0.86796648909999996"/>
    <n v="0"/>
    <n v="0"/>
    <n v="3.8157815482000004"/>
    <n v="0"/>
    <n v="0"/>
    <n v="4.6837480373"/>
    <n v="24.011987813188505"/>
    <n v="28.695735850488504"/>
  </r>
  <r>
    <s v="105"/>
    <s v="105067"/>
    <s v="VIERNES"/>
    <s v="DIA"/>
    <s v="06:00 - 14:00"/>
    <s v="B5"/>
    <x v="3"/>
    <s v="Barrido Manual de Vías y Áreas Publicas"/>
    <n v="1"/>
    <n v="2.33416707684"/>
    <n v="0"/>
    <n v="0"/>
    <n v="0"/>
    <n v="0"/>
    <n v="0"/>
    <n v="0"/>
    <n v="0"/>
    <n v="0"/>
    <n v="2.33416707684"/>
    <n v="4.7043654344219989"/>
    <n v="7.038532511261999"/>
    <n v="35.192662556309998"/>
    <n v="0"/>
    <n v="0"/>
    <n v="0"/>
    <n v="0"/>
    <n v="0"/>
    <n v="0"/>
    <n v="0"/>
    <n v="0"/>
    <n v="0"/>
    <n v="0"/>
    <n v="0"/>
    <n v="0"/>
    <n v="5"/>
    <n v="11.6708353842"/>
    <n v="0"/>
    <n v="0"/>
    <n v="0"/>
    <n v="0"/>
    <n v="0"/>
    <n v="0"/>
    <n v="0"/>
    <n v="0"/>
    <n v="11.6708353842"/>
    <n v="23.521827172109994"/>
    <n v="35.192662556309998"/>
  </r>
  <r>
    <s v="105"/>
    <s v="105068"/>
    <s v="VIERNES"/>
    <s v="DIA"/>
    <s v="06:00 - 14:00"/>
    <s v="B5"/>
    <x v="3"/>
    <s v="Barrido Manual de Vías y Áreas Publicas"/>
    <n v="1"/>
    <n v="7.4879352668399992"/>
    <n v="0"/>
    <n v="1.2200807863000001"/>
    <n v="0"/>
    <n v="0"/>
    <n v="0"/>
    <n v="0"/>
    <n v="0"/>
    <n v="0"/>
    <n v="8.7080160531399997"/>
    <n v="2.8975944230608999"/>
    <n v="11.6056104762009"/>
    <n v="58.0280523810045"/>
    <n v="0"/>
    <n v="0"/>
    <n v="0"/>
    <n v="0"/>
    <n v="0"/>
    <n v="0"/>
    <n v="0"/>
    <n v="0"/>
    <n v="0"/>
    <n v="0"/>
    <n v="0"/>
    <n v="0"/>
    <n v="5"/>
    <n v="37.439676334199994"/>
    <n v="0"/>
    <n v="6.1004039315000007"/>
    <n v="0"/>
    <n v="0"/>
    <n v="0"/>
    <n v="0"/>
    <n v="0"/>
    <n v="0"/>
    <n v="43.540080265699999"/>
    <n v="14.487972115304499"/>
    <n v="58.0280523810045"/>
  </r>
  <r>
    <s v="105"/>
    <s v="105069"/>
    <s v="VIERNES"/>
    <s v="DIA"/>
    <s v="06:00 - 14:00"/>
    <s v="B5"/>
    <x v="3"/>
    <s v="Barrido Manual de Vías y Áreas Publicas"/>
    <n v="1"/>
    <n v="0"/>
    <n v="0"/>
    <n v="0"/>
    <n v="0"/>
    <n v="0"/>
    <n v="0"/>
    <n v="0"/>
    <n v="0"/>
    <n v="0"/>
    <n v="0"/>
    <n v="4.8384902474429996"/>
    <n v="4.8384902474429996"/>
    <n v="24.192451237214996"/>
    <n v="0"/>
    <n v="0"/>
    <n v="0"/>
    <n v="0"/>
    <n v="0"/>
    <n v="0"/>
    <n v="0"/>
    <n v="0"/>
    <n v="0"/>
    <n v="0"/>
    <n v="0"/>
    <n v="0"/>
    <n v="5"/>
    <n v="0"/>
    <n v="0"/>
    <n v="0"/>
    <n v="0"/>
    <n v="0"/>
    <n v="0"/>
    <n v="0"/>
    <n v="0"/>
    <n v="0"/>
    <n v="0"/>
    <n v="24.192451237214996"/>
    <n v="24.192451237214996"/>
  </r>
  <r>
    <s v="105"/>
    <s v="105070"/>
    <s v="VIERNES"/>
    <s v="DIA"/>
    <s v="06:00 - 14:00"/>
    <s v="B5"/>
    <x v="3"/>
    <s v="Barrido Manual de Vías y Áreas Publicas"/>
    <n v="1"/>
    <n v="0"/>
    <n v="0"/>
    <n v="0"/>
    <n v="0"/>
    <n v="0"/>
    <n v="0"/>
    <n v="0"/>
    <n v="0"/>
    <n v="0"/>
    <n v="0"/>
    <n v="4.7750212940520003"/>
    <n v="4.7750212940520003"/>
    <n v="23.87510647026"/>
    <n v="0"/>
    <n v="0"/>
    <n v="0"/>
    <n v="0"/>
    <n v="0"/>
    <n v="0"/>
    <n v="0"/>
    <n v="0"/>
    <n v="0"/>
    <n v="0"/>
    <n v="0"/>
    <n v="0"/>
    <n v="5"/>
    <n v="0"/>
    <n v="0"/>
    <n v="0"/>
    <n v="0"/>
    <n v="0"/>
    <n v="0"/>
    <n v="0"/>
    <n v="0"/>
    <n v="0"/>
    <n v="0"/>
    <n v="23.87510647026"/>
    <n v="23.87510647026"/>
  </r>
  <r>
    <s v="105"/>
    <s v="105071"/>
    <s v="VIERNES"/>
    <s v="DIA"/>
    <s v="06:00 - 14:00"/>
    <s v="B5"/>
    <x v="3"/>
    <s v="Barrido Manual de Vías y Áreas Publicas"/>
    <n v="1"/>
    <n v="0"/>
    <n v="0"/>
    <n v="5.9071155074000004"/>
    <n v="0"/>
    <n v="0"/>
    <n v="0"/>
    <n v="0"/>
    <n v="0"/>
    <n v="0"/>
    <n v="5.9071155074000004"/>
    <n v="3.4887471340329999"/>
    <n v="9.3958626414330002"/>
    <n v="46.979313207164999"/>
    <n v="0"/>
    <n v="0"/>
    <n v="0"/>
    <n v="0"/>
    <n v="0"/>
    <n v="0"/>
    <n v="0"/>
    <n v="0"/>
    <n v="0"/>
    <n v="0"/>
    <n v="0"/>
    <n v="0"/>
    <n v="5"/>
    <n v="0"/>
    <n v="0"/>
    <n v="29.535577537000002"/>
    <n v="0"/>
    <n v="0"/>
    <n v="0"/>
    <n v="0"/>
    <n v="0"/>
    <n v="0"/>
    <n v="29.535577537000002"/>
    <n v="17.443735670164997"/>
    <n v="46.979313207164999"/>
  </r>
  <r>
    <s v="105"/>
    <s v="105072"/>
    <s v="VIERNES"/>
    <s v="DIA"/>
    <s v="06:00 - 14:00"/>
    <s v="B5"/>
    <x v="3"/>
    <s v="Barrido Manual de Vías y Áreas Publicas"/>
    <n v="1"/>
    <n v="4.2666132849"/>
    <n v="0"/>
    <n v="0"/>
    <n v="0"/>
    <n v="0"/>
    <n v="0"/>
    <n v="3.9571238492700003"/>
    <n v="0"/>
    <n v="0"/>
    <n v="8.2237371341700012"/>
    <n v="2.8995930656580002"/>
    <n v="11.123330199828001"/>
    <n v="55.616650999140006"/>
    <n v="0"/>
    <n v="0"/>
    <n v="0"/>
    <n v="0"/>
    <n v="0"/>
    <n v="0"/>
    <n v="0"/>
    <n v="0"/>
    <n v="0"/>
    <n v="0"/>
    <n v="0"/>
    <n v="0"/>
    <n v="5"/>
    <n v="21.3330664245"/>
    <n v="0"/>
    <n v="0"/>
    <n v="0"/>
    <n v="0"/>
    <n v="0"/>
    <n v="19.785619246350002"/>
    <n v="0"/>
    <n v="0"/>
    <n v="41.118685670850006"/>
    <n v="14.49796532829"/>
    <n v="55.616650999140006"/>
  </r>
  <r>
    <s v="105"/>
    <s v="105073"/>
    <s v="VIERNES"/>
    <s v="DIA"/>
    <s v="06:00 - 14:00"/>
    <s v="B3"/>
    <x v="4"/>
    <s v="Barrido Manual de Vías y Áreas Publicas"/>
    <n v="1"/>
    <n v="0"/>
    <n v="0"/>
    <n v="0"/>
    <n v="0"/>
    <n v="0"/>
    <n v="0"/>
    <n v="0"/>
    <n v="0"/>
    <n v="0"/>
    <n v="0"/>
    <n v="3.5634377176229997"/>
    <n v="3.5634377176229997"/>
    <n v="17.817188588114998"/>
    <n v="0"/>
    <n v="0"/>
    <n v="0"/>
    <n v="0"/>
    <n v="0"/>
    <n v="0"/>
    <n v="0"/>
    <n v="0"/>
    <n v="0"/>
    <n v="0"/>
    <n v="0"/>
    <n v="0"/>
    <n v="5"/>
    <n v="0"/>
    <n v="0"/>
    <n v="0"/>
    <n v="0"/>
    <n v="0"/>
    <n v="0"/>
    <n v="0"/>
    <n v="0"/>
    <n v="0"/>
    <n v="0"/>
    <n v="17.817188588114998"/>
    <n v="17.817188588114998"/>
  </r>
  <r>
    <s v="105"/>
    <s v="105074"/>
    <s v="VIERNES"/>
    <s v="DIA"/>
    <s v="06:00 - 14:00"/>
    <s v="B3"/>
    <x v="4"/>
    <s v="Barrido Manual de Vías y Áreas Publicas"/>
    <n v="1"/>
    <n v="0"/>
    <n v="0"/>
    <n v="0"/>
    <n v="0"/>
    <n v="0"/>
    <n v="0"/>
    <n v="0"/>
    <n v="0"/>
    <n v="0"/>
    <n v="0"/>
    <n v="4.5478969030570022"/>
    <n v="4.5478969030570022"/>
    <n v="22.73948451528501"/>
    <n v="0"/>
    <n v="0"/>
    <n v="0"/>
    <n v="0"/>
    <n v="0"/>
    <n v="0"/>
    <n v="0"/>
    <n v="0"/>
    <n v="0"/>
    <n v="0"/>
    <n v="0"/>
    <n v="0"/>
    <n v="5"/>
    <n v="0"/>
    <n v="0"/>
    <n v="0"/>
    <n v="0"/>
    <n v="0"/>
    <n v="0"/>
    <n v="0"/>
    <n v="0"/>
    <n v="0"/>
    <n v="0"/>
    <n v="22.73948451528501"/>
    <n v="22.73948451528501"/>
  </r>
  <r>
    <s v="105"/>
    <s v="105075"/>
    <s v="VIERNES"/>
    <s v="DIA"/>
    <s v="06:00 - 14:00"/>
    <s v="B7"/>
    <x v="1"/>
    <s v="Barrido Manual de Vías y Áreas Publicas"/>
    <n v="1"/>
    <n v="0"/>
    <n v="0"/>
    <n v="0"/>
    <n v="0"/>
    <n v="0"/>
    <n v="0"/>
    <n v="0"/>
    <n v="0"/>
    <n v="0"/>
    <n v="0"/>
    <n v="3.3399784951159996"/>
    <n v="3.3399784951159996"/>
    <n v="16.699892475579997"/>
    <n v="0"/>
    <n v="0"/>
    <n v="0"/>
    <n v="0"/>
    <n v="0"/>
    <n v="0"/>
    <n v="0"/>
    <n v="0"/>
    <n v="0"/>
    <n v="0"/>
    <n v="0"/>
    <n v="0"/>
    <n v="5"/>
    <n v="0"/>
    <n v="0"/>
    <n v="0"/>
    <n v="0"/>
    <n v="0"/>
    <n v="0"/>
    <n v="0"/>
    <n v="0"/>
    <n v="0"/>
    <n v="0"/>
    <n v="16.699892475579997"/>
    <n v="16.699892475579997"/>
  </r>
  <r>
    <s v="105"/>
    <s v="105076"/>
    <s v="VIERNES"/>
    <s v="DIA"/>
    <s v="06:00 - 14:00"/>
    <s v="B7"/>
    <x v="1"/>
    <s v="Barrido Manual de Vías y Áreas Publicas"/>
    <n v="1"/>
    <n v="0"/>
    <n v="0"/>
    <n v="0"/>
    <n v="0"/>
    <n v="0"/>
    <n v="0"/>
    <n v="1.0430400310000001"/>
    <n v="0"/>
    <n v="0"/>
    <n v="1.0430400310000001"/>
    <n v="4.3694989727300007"/>
    <n v="5.412539003730001"/>
    <n v="27.062695018650004"/>
    <n v="0"/>
    <n v="0"/>
    <n v="0"/>
    <n v="0"/>
    <n v="0"/>
    <n v="0"/>
    <n v="0"/>
    <n v="0"/>
    <n v="0"/>
    <n v="0"/>
    <n v="0"/>
    <n v="0"/>
    <n v="5"/>
    <n v="0"/>
    <n v="0"/>
    <n v="0"/>
    <n v="0"/>
    <n v="0"/>
    <n v="0"/>
    <n v="5.2152001550000007"/>
    <n v="0"/>
    <n v="0"/>
    <n v="5.2152001550000007"/>
    <n v="21.847494863650002"/>
    <n v="27.062695018650004"/>
  </r>
  <r>
    <s v="105"/>
    <s v="105077"/>
    <s v="VIERNES"/>
    <s v="DIA"/>
    <s v="06:00 - 14:00"/>
    <s v="B7"/>
    <x v="1"/>
    <s v="Barrido Manual de Vías y Áreas Publicas"/>
    <n v="1"/>
    <n v="2.0211882655000002"/>
    <n v="0"/>
    <n v="0"/>
    <n v="0"/>
    <n v="0"/>
    <n v="0"/>
    <n v="0"/>
    <n v="0"/>
    <n v="0"/>
    <n v="2.0211882655000002"/>
    <n v="3.26456919466"/>
    <n v="5.2857574601600001"/>
    <n v="26.4287873008"/>
    <n v="0"/>
    <n v="0"/>
    <n v="0"/>
    <n v="0"/>
    <n v="0"/>
    <n v="0"/>
    <n v="0"/>
    <n v="0"/>
    <n v="0"/>
    <n v="0"/>
    <n v="0"/>
    <n v="0"/>
    <n v="5"/>
    <n v="10.105941327500002"/>
    <n v="0"/>
    <n v="0"/>
    <n v="0"/>
    <n v="0"/>
    <n v="0"/>
    <n v="0"/>
    <n v="0"/>
    <n v="0"/>
    <n v="10.105941327500002"/>
    <n v="16.322845973299998"/>
    <n v="26.4287873008"/>
  </r>
  <r>
    <s v="105"/>
    <s v="105078"/>
    <s v="VIERNES"/>
    <s v="DIA"/>
    <s v="06:00 - 14:00"/>
    <s v="B7"/>
    <x v="1"/>
    <s v="Barrido Manual de Vías y Áreas Publicas"/>
    <n v="1"/>
    <n v="0"/>
    <n v="0"/>
    <n v="6.4181543291000001"/>
    <n v="0"/>
    <n v="0"/>
    <n v="0"/>
    <n v="0"/>
    <n v="0"/>
    <n v="0"/>
    <n v="6.4181543291000001"/>
    <n v="3.5353556541682201"/>
    <n v="9.9535099832682192"/>
    <n v="49.767549916341096"/>
    <n v="0"/>
    <n v="0"/>
    <n v="0"/>
    <n v="0"/>
    <n v="0"/>
    <n v="0"/>
    <n v="0"/>
    <n v="0"/>
    <n v="0"/>
    <n v="0"/>
    <n v="0"/>
    <n v="0"/>
    <n v="5"/>
    <n v="0"/>
    <n v="0"/>
    <n v="32.090771645499998"/>
    <n v="0"/>
    <n v="0"/>
    <n v="0"/>
    <n v="0"/>
    <n v="0"/>
    <n v="0"/>
    <n v="32.090771645499998"/>
    <n v="17.676778270841101"/>
    <n v="49.767549916341096"/>
  </r>
  <r>
    <s v="106"/>
    <s v="106035"/>
    <s v="SABADO"/>
    <s v="DIA"/>
    <s v="06:00 - 14:00"/>
    <s v="B6"/>
    <x v="0"/>
    <s v="Barrido Manual de Vías y Áreas Publicas"/>
    <n v="1"/>
    <n v="0"/>
    <n v="0"/>
    <n v="0"/>
    <n v="0"/>
    <n v="0"/>
    <n v="0"/>
    <n v="0"/>
    <n v="0"/>
    <n v="0"/>
    <n v="0"/>
    <n v="3.9075705176569997"/>
    <n v="3.9075705176569997"/>
    <n v="15.630282070627999"/>
    <n v="0"/>
    <n v="0"/>
    <n v="0"/>
    <n v="0"/>
    <n v="0"/>
    <n v="0"/>
    <n v="0"/>
    <n v="0"/>
    <n v="0"/>
    <n v="0"/>
    <n v="0"/>
    <n v="0"/>
    <n v="4"/>
    <n v="0"/>
    <n v="0"/>
    <n v="0"/>
    <n v="0"/>
    <n v="0"/>
    <n v="0"/>
    <n v="0"/>
    <n v="0"/>
    <n v="0"/>
    <n v="0"/>
    <n v="15.630282070627999"/>
    <n v="15.630282070627999"/>
  </r>
  <r>
    <s v="106"/>
    <s v="106036"/>
    <s v="SABADO"/>
    <s v="DIA"/>
    <s v="06:00 - 14:00"/>
    <s v="B6"/>
    <x v="0"/>
    <s v="Barrido Manual de Vías y Áreas Publicas"/>
    <n v="1"/>
    <n v="0"/>
    <n v="0"/>
    <n v="0"/>
    <n v="0"/>
    <n v="0"/>
    <n v="0"/>
    <n v="0"/>
    <n v="0"/>
    <n v="0"/>
    <n v="0"/>
    <n v="3.9730064896370001"/>
    <n v="3.9730064896370001"/>
    <n v="15.892025958548"/>
    <n v="0"/>
    <n v="0"/>
    <n v="0"/>
    <n v="0"/>
    <n v="0"/>
    <n v="0"/>
    <n v="0"/>
    <n v="0"/>
    <n v="0"/>
    <n v="0"/>
    <n v="0"/>
    <n v="0"/>
    <n v="4"/>
    <n v="0"/>
    <n v="0"/>
    <n v="0"/>
    <n v="0"/>
    <n v="0"/>
    <n v="0"/>
    <n v="0"/>
    <n v="0"/>
    <n v="0"/>
    <n v="0"/>
    <n v="15.892025958548"/>
    <n v="15.892025958548"/>
  </r>
  <r>
    <s v="106"/>
    <s v="106040"/>
    <s v="SABADO"/>
    <s v="DIA"/>
    <s v="06:00 - 14:00"/>
    <s v="B7"/>
    <x v="1"/>
    <s v="Barrido Manual de Vías y Áreas Publicas"/>
    <n v="1"/>
    <n v="0"/>
    <n v="0"/>
    <n v="0"/>
    <n v="0"/>
    <n v="0"/>
    <n v="0"/>
    <n v="0"/>
    <n v="0"/>
    <n v="0"/>
    <n v="0"/>
    <n v="3.8587263361899997"/>
    <n v="3.8587263361899997"/>
    <n v="15.434905344759999"/>
    <n v="0"/>
    <n v="0"/>
    <n v="0"/>
    <n v="0"/>
    <n v="0"/>
    <n v="0"/>
    <n v="0"/>
    <n v="0"/>
    <n v="0"/>
    <n v="0"/>
    <n v="0"/>
    <n v="0"/>
    <n v="4"/>
    <n v="0"/>
    <n v="0"/>
    <n v="0"/>
    <n v="0"/>
    <n v="0"/>
    <n v="0"/>
    <n v="0"/>
    <n v="0"/>
    <n v="0"/>
    <n v="0"/>
    <n v="15.434905344759999"/>
    <n v="15.434905344759999"/>
  </r>
  <r>
    <s v="106"/>
    <s v="106041"/>
    <s v="SABADO"/>
    <s v="DIA"/>
    <s v="06:00 - 14:00"/>
    <s v="B7"/>
    <x v="1"/>
    <s v="Barrido Manual de Vías y Áreas Publicas"/>
    <n v="1"/>
    <n v="0"/>
    <n v="0"/>
    <n v="0"/>
    <n v="0"/>
    <n v="0"/>
    <n v="0"/>
    <n v="0"/>
    <n v="0"/>
    <n v="0"/>
    <n v="0"/>
    <n v="3.9579561756079995"/>
    <n v="3.9579561756079995"/>
    <n v="15.831824702431998"/>
    <n v="0"/>
    <n v="0"/>
    <n v="0"/>
    <n v="0"/>
    <n v="0"/>
    <n v="0"/>
    <n v="0"/>
    <n v="0"/>
    <n v="0"/>
    <n v="0"/>
    <n v="0"/>
    <n v="0"/>
    <n v="4"/>
    <n v="0"/>
    <n v="0"/>
    <n v="0"/>
    <n v="0"/>
    <n v="0"/>
    <n v="0"/>
    <n v="0"/>
    <n v="0"/>
    <n v="0"/>
    <n v="0"/>
    <n v="15.831824702431998"/>
    <n v="15.831824702431998"/>
  </r>
  <r>
    <s v="106"/>
    <s v="106046"/>
    <s v="SABADO"/>
    <s v="DIA"/>
    <s v="06:00 - 14:00"/>
    <s v="B7"/>
    <x v="1"/>
    <s v="Barrido Manual de Vías y Áreas Publicas"/>
    <n v="1"/>
    <n v="0"/>
    <n v="0"/>
    <n v="0"/>
    <n v="0"/>
    <n v="0"/>
    <n v="0"/>
    <n v="0"/>
    <n v="0"/>
    <n v="0"/>
    <n v="0"/>
    <n v="4.0944555093409996"/>
    <n v="4.0944555093409996"/>
    <n v="16.377822037363998"/>
    <n v="0"/>
    <n v="0"/>
    <n v="0"/>
    <n v="0"/>
    <n v="0"/>
    <n v="0"/>
    <n v="0"/>
    <n v="0"/>
    <n v="0"/>
    <n v="0"/>
    <n v="0"/>
    <n v="0"/>
    <n v="4"/>
    <n v="0"/>
    <n v="0"/>
    <n v="0"/>
    <n v="0"/>
    <n v="0"/>
    <n v="0"/>
    <n v="0"/>
    <n v="0"/>
    <n v="0"/>
    <n v="0"/>
    <n v="16.377822037363998"/>
    <n v="16.377822037363998"/>
  </r>
  <r>
    <s v="106"/>
    <s v="106047"/>
    <s v="SABADO"/>
    <s v="DIA"/>
    <s v="06:00 - 14:00"/>
    <s v="B7"/>
    <x v="1"/>
    <s v="Barrido Manual de Vías y Áreas Publicas"/>
    <n v="1"/>
    <n v="0"/>
    <n v="0"/>
    <n v="0"/>
    <n v="0"/>
    <n v="0"/>
    <n v="0"/>
    <n v="0"/>
    <n v="0"/>
    <n v="0"/>
    <n v="0"/>
    <n v="4.101756023396999"/>
    <n v="4.101756023396999"/>
    <n v="16.407024093587996"/>
    <n v="0"/>
    <n v="0"/>
    <n v="0"/>
    <n v="0"/>
    <n v="0"/>
    <n v="0"/>
    <n v="0"/>
    <n v="0"/>
    <n v="0"/>
    <n v="0"/>
    <n v="0"/>
    <n v="0"/>
    <n v="4"/>
    <n v="0"/>
    <n v="0"/>
    <n v="0"/>
    <n v="0"/>
    <n v="0"/>
    <n v="0"/>
    <n v="0"/>
    <n v="0"/>
    <n v="0"/>
    <n v="0"/>
    <n v="16.407024093587996"/>
    <n v="16.407024093587996"/>
  </r>
  <r>
    <s v="106"/>
    <s v="106055"/>
    <s v="SABADO"/>
    <s v="DIA"/>
    <s v="06:00 - 14:00"/>
    <s v="B8"/>
    <x v="2"/>
    <s v="Barrido Manual de Vías y Áreas Publicas"/>
    <n v="1"/>
    <n v="0"/>
    <n v="0"/>
    <n v="0"/>
    <n v="0"/>
    <n v="9.1183102729999987"/>
    <n v="0"/>
    <n v="0"/>
    <n v="0"/>
    <n v="0"/>
    <n v="9.1183102729999987"/>
    <n v="3.3300147685819996"/>
    <n v="12.448325041581999"/>
    <n v="49.793300166327995"/>
    <n v="0"/>
    <n v="0"/>
    <n v="0"/>
    <n v="0"/>
    <n v="0"/>
    <n v="0"/>
    <n v="0"/>
    <n v="0"/>
    <n v="0"/>
    <n v="0"/>
    <n v="0"/>
    <n v="0"/>
    <n v="4"/>
    <n v="0"/>
    <n v="0"/>
    <n v="0"/>
    <n v="0"/>
    <n v="36.473241091999995"/>
    <n v="0"/>
    <n v="0"/>
    <n v="0"/>
    <n v="0"/>
    <n v="36.473241091999995"/>
    <n v="13.320059074327999"/>
    <n v="49.793300166327995"/>
  </r>
  <r>
    <s v="106"/>
    <s v="106056"/>
    <s v="SABADO"/>
    <s v="DIA"/>
    <s v="06:00 - 14:00"/>
    <s v="B8"/>
    <x v="2"/>
    <s v="Barrido Manual de Vías y Áreas Publicas"/>
    <n v="1"/>
    <n v="25.166373268339999"/>
    <n v="0"/>
    <n v="0"/>
    <n v="0"/>
    <n v="0.36781500489000002"/>
    <n v="0"/>
    <n v="0"/>
    <n v="0"/>
    <n v="0"/>
    <n v="25.534188273230001"/>
    <n v="3.7182030480432009"/>
    <n v="29.252391321273201"/>
    <n v="117.0095652850928"/>
    <n v="0"/>
    <n v="0"/>
    <n v="0"/>
    <n v="0"/>
    <n v="0"/>
    <n v="0"/>
    <n v="0"/>
    <n v="0"/>
    <n v="0"/>
    <n v="0"/>
    <n v="0"/>
    <n v="0"/>
    <n v="4"/>
    <n v="100.66549307336"/>
    <n v="0"/>
    <n v="0"/>
    <n v="0"/>
    <n v="1.4712600195600001"/>
    <n v="0"/>
    <n v="0"/>
    <n v="0"/>
    <n v="0"/>
    <n v="102.13675309292"/>
    <n v="14.872812192172804"/>
    <n v="117.0095652850928"/>
  </r>
  <r>
    <s v="106"/>
    <s v="106057"/>
    <s v="SABADO"/>
    <s v="DIA"/>
    <s v="06:00 - 14:00"/>
    <s v="B6"/>
    <x v="0"/>
    <s v="Barrido Manual de Vías y Áreas Publicas"/>
    <n v="1"/>
    <n v="0.45433234026000002"/>
    <n v="0"/>
    <n v="0"/>
    <n v="0.17770003082999999"/>
    <n v="0"/>
    <n v="0"/>
    <n v="0"/>
    <n v="0"/>
    <n v="0"/>
    <n v="0.63203237108999999"/>
    <n v="3.3419211039969996"/>
    <n v="3.9739534750869998"/>
    <n v="15.895813900347999"/>
    <n v="0"/>
    <n v="0"/>
    <n v="0"/>
    <n v="0"/>
    <n v="0"/>
    <n v="0"/>
    <n v="0"/>
    <n v="0"/>
    <n v="0"/>
    <n v="0"/>
    <n v="0"/>
    <n v="0"/>
    <n v="4"/>
    <n v="1.8173293610400001"/>
    <n v="0"/>
    <n v="0"/>
    <n v="0.71080012331999998"/>
    <n v="0"/>
    <n v="0"/>
    <n v="0"/>
    <n v="0"/>
    <n v="0"/>
    <n v="2.52812948436"/>
    <n v="13.367684415987998"/>
    <n v="15.895813900347999"/>
  </r>
  <r>
    <s v="106"/>
    <s v="106058"/>
    <s v="SABADO"/>
    <s v="DIA"/>
    <s v="06:00 - 14:00"/>
    <s v="B6"/>
    <x v="0"/>
    <s v="Barrido Manual de Vías y Áreas Publicas"/>
    <n v="1"/>
    <n v="0.53435980650000003"/>
    <n v="0"/>
    <n v="0"/>
    <n v="0"/>
    <n v="0"/>
    <n v="0"/>
    <n v="0"/>
    <n v="0"/>
    <n v="0"/>
    <n v="0.53435980650000003"/>
    <n v="3.850823438975"/>
    <n v="4.3851832454749999"/>
    <n v="17.5407329819"/>
    <n v="0"/>
    <n v="0"/>
    <n v="0"/>
    <n v="0"/>
    <n v="0"/>
    <n v="0"/>
    <n v="0"/>
    <n v="0"/>
    <n v="0"/>
    <n v="0"/>
    <n v="0"/>
    <n v="0"/>
    <n v="4"/>
    <n v="2.1374392260000001"/>
    <n v="0"/>
    <n v="0"/>
    <n v="0"/>
    <n v="0"/>
    <n v="0"/>
    <n v="0"/>
    <n v="0"/>
    <n v="0"/>
    <n v="2.1374392260000001"/>
    <n v="15.4032937559"/>
    <n v="17.5407329819"/>
  </r>
  <r>
    <s v="106"/>
    <s v="106059"/>
    <s v="SABADO"/>
    <s v="DIA"/>
    <s v="06:00 - 14:00"/>
    <s v="B5"/>
    <x v="3"/>
    <s v="Barrido Manual de Vías y Áreas Publicas"/>
    <n v="1"/>
    <n v="0"/>
    <n v="0"/>
    <n v="0"/>
    <n v="0"/>
    <n v="0"/>
    <n v="0"/>
    <n v="0"/>
    <n v="0"/>
    <n v="0"/>
    <n v="0"/>
    <n v="6.8960051348187008"/>
    <n v="6.8960051348187008"/>
    <n v="27.584020539274803"/>
    <n v="0"/>
    <n v="0"/>
    <n v="0"/>
    <n v="0"/>
    <n v="0"/>
    <n v="0"/>
    <n v="0"/>
    <n v="0"/>
    <n v="0"/>
    <n v="0"/>
    <n v="0"/>
    <n v="0"/>
    <n v="4"/>
    <n v="0"/>
    <n v="0"/>
    <n v="0"/>
    <n v="0"/>
    <n v="0"/>
    <n v="0"/>
    <n v="0"/>
    <n v="0"/>
    <n v="0"/>
    <n v="0"/>
    <n v="27.584020539274803"/>
    <n v="27.584020539274803"/>
  </r>
  <r>
    <s v="106"/>
    <s v="106060"/>
    <s v="SABADO"/>
    <s v="DIA"/>
    <s v="06:00 - 14:00"/>
    <s v="B5"/>
    <x v="3"/>
    <s v="Barrido Manual de Vías y Áreas Publicas"/>
    <n v="1"/>
    <n v="0"/>
    <n v="0"/>
    <n v="13.240263998"/>
    <n v="0"/>
    <n v="0"/>
    <n v="0"/>
    <n v="0"/>
    <n v="0"/>
    <n v="0"/>
    <n v="13.240263998"/>
    <n v="2.4657999451919999"/>
    <n v="15.706063943191999"/>
    <n v="62.824255772767998"/>
    <n v="0"/>
    <n v="0"/>
    <n v="0"/>
    <n v="0"/>
    <n v="0"/>
    <n v="0"/>
    <n v="0"/>
    <n v="0"/>
    <n v="0"/>
    <n v="0"/>
    <n v="0"/>
    <n v="0"/>
    <n v="4"/>
    <n v="0"/>
    <n v="0"/>
    <n v="52.961055991999999"/>
    <n v="0"/>
    <n v="0"/>
    <n v="0"/>
    <n v="0"/>
    <n v="0"/>
    <n v="0"/>
    <n v="52.961055991999999"/>
    <n v="9.8631997807679994"/>
    <n v="62.824255772767998"/>
  </r>
  <r>
    <s v="106"/>
    <s v="106061"/>
    <s v="SABADO"/>
    <s v="DIA"/>
    <s v="06:00 - 14:00"/>
    <s v="B5"/>
    <x v="3"/>
    <s v="Barrido Manual de Vías y Áreas Publicas"/>
    <n v="1"/>
    <n v="0.64435214207000002"/>
    <n v="0"/>
    <n v="0"/>
    <n v="0"/>
    <n v="0"/>
    <n v="0"/>
    <n v="0"/>
    <n v="0"/>
    <n v="0"/>
    <n v="0.64435214207000002"/>
    <n v="6.7627614172269981"/>
    <n v="7.4071135592969979"/>
    <n v="29.628454237187992"/>
    <n v="0"/>
    <n v="0"/>
    <n v="0"/>
    <n v="0"/>
    <n v="0"/>
    <n v="0"/>
    <n v="0"/>
    <n v="0"/>
    <n v="0"/>
    <n v="0"/>
    <n v="0"/>
    <n v="0"/>
    <n v="4"/>
    <n v="2.5774085682800001"/>
    <n v="0"/>
    <n v="0"/>
    <n v="0"/>
    <n v="0"/>
    <n v="0"/>
    <n v="0"/>
    <n v="0"/>
    <n v="0"/>
    <n v="2.5774085682800001"/>
    <n v="27.051045668907992"/>
    <n v="29.628454237187992"/>
  </r>
  <r>
    <s v="106"/>
    <s v="106062"/>
    <s v="SABADO"/>
    <s v="DIA"/>
    <s v="06:00 - 14:00"/>
    <s v="B5"/>
    <x v="3"/>
    <s v="Barrido Manual de Vías y Áreas Publicas"/>
    <n v="1"/>
    <n v="0"/>
    <n v="0"/>
    <n v="1.2863370329999999"/>
    <n v="0"/>
    <n v="0"/>
    <n v="0"/>
    <n v="0"/>
    <n v="0"/>
    <n v="0"/>
    <n v="1.2863370329999999"/>
    <n v="4.9462502086426996"/>
    <n v="6.2325872416426993"/>
    <n v="24.930348966570797"/>
    <n v="0"/>
    <n v="0"/>
    <n v="0"/>
    <n v="0"/>
    <n v="0"/>
    <n v="0"/>
    <n v="0"/>
    <n v="0"/>
    <n v="0"/>
    <n v="0"/>
    <n v="0"/>
    <n v="0"/>
    <n v="4"/>
    <n v="0"/>
    <n v="0"/>
    <n v="5.1453481319999996"/>
    <n v="0"/>
    <n v="0"/>
    <n v="0"/>
    <n v="0"/>
    <n v="0"/>
    <n v="0"/>
    <n v="5.1453481319999996"/>
    <n v="19.785000834570798"/>
    <n v="24.930348966570797"/>
  </r>
  <r>
    <s v="106"/>
    <s v="106063"/>
    <s v="SABADO"/>
    <s v="DIA"/>
    <s v="06:00 - 14:00"/>
    <s v="B5"/>
    <x v="3"/>
    <s v="Barrido Manual de Vías y Áreas Publicas"/>
    <n v="1"/>
    <n v="0"/>
    <n v="0"/>
    <n v="0"/>
    <n v="0"/>
    <n v="0"/>
    <n v="0"/>
    <n v="0"/>
    <n v="0"/>
    <n v="0"/>
    <n v="0"/>
    <n v="4.3702849857779995"/>
    <n v="4.3702849857779995"/>
    <n v="17.481139943111998"/>
    <n v="0"/>
    <n v="0"/>
    <n v="0"/>
    <n v="0"/>
    <n v="0"/>
    <n v="0"/>
    <n v="0"/>
    <n v="0"/>
    <n v="0"/>
    <n v="0"/>
    <n v="0"/>
    <n v="0"/>
    <n v="4"/>
    <n v="0"/>
    <n v="0"/>
    <n v="0"/>
    <n v="0"/>
    <n v="0"/>
    <n v="0"/>
    <n v="0"/>
    <n v="0"/>
    <n v="0"/>
    <n v="0"/>
    <n v="17.481139943111998"/>
    <n v="17.481139943111998"/>
  </r>
  <r>
    <s v="106"/>
    <s v="106064"/>
    <s v="SABADO"/>
    <s v="DIA"/>
    <s v="06:00 - 14:00"/>
    <s v="B5"/>
    <x v="3"/>
    <s v="Barrido Manual de Vías y Áreas Publicas"/>
    <n v="1"/>
    <n v="0"/>
    <n v="0"/>
    <n v="0"/>
    <n v="6.4903343823000004"/>
    <n v="0"/>
    <n v="0"/>
    <n v="0"/>
    <n v="0"/>
    <n v="0"/>
    <n v="6.4903343823000004"/>
    <n v="8.5871848555540016"/>
    <n v="15.077519237854002"/>
    <n v="60.310076951416008"/>
    <n v="0"/>
    <n v="0"/>
    <n v="0"/>
    <n v="0"/>
    <n v="0"/>
    <n v="0"/>
    <n v="0"/>
    <n v="0"/>
    <n v="0"/>
    <n v="0"/>
    <n v="0"/>
    <n v="0"/>
    <n v="4"/>
    <n v="0"/>
    <n v="0"/>
    <n v="0"/>
    <n v="25.961337529200001"/>
    <n v="0"/>
    <n v="0"/>
    <n v="0"/>
    <n v="0"/>
    <n v="0"/>
    <n v="25.961337529200001"/>
    <n v="34.348739422216006"/>
    <n v="60.310076951416008"/>
  </r>
  <r>
    <s v="106"/>
    <s v="106065"/>
    <s v="SABADO"/>
    <s v="DIA"/>
    <s v="06:00 - 14:00"/>
    <s v="B5"/>
    <x v="3"/>
    <s v="Barrido Manual de Vías y Áreas Publicas"/>
    <n v="1"/>
    <n v="1.77477762729"/>
    <n v="0"/>
    <n v="0"/>
    <n v="0"/>
    <n v="0"/>
    <n v="0"/>
    <n v="0"/>
    <n v="0"/>
    <n v="0"/>
    <n v="1.77477762729"/>
    <n v="6.2987352105370009"/>
    <n v="8.0735128378270016"/>
    <n v="32.294051351308006"/>
    <n v="0"/>
    <n v="0"/>
    <n v="0"/>
    <n v="0"/>
    <n v="0"/>
    <n v="0"/>
    <n v="0"/>
    <n v="0"/>
    <n v="0"/>
    <n v="0"/>
    <n v="0"/>
    <n v="0"/>
    <n v="4"/>
    <n v="7.09911050916"/>
    <n v="0"/>
    <n v="0"/>
    <n v="0"/>
    <n v="0"/>
    <n v="0"/>
    <n v="0"/>
    <n v="0"/>
    <n v="0"/>
    <n v="7.09911050916"/>
    <n v="25.194940842148004"/>
    <n v="32.294051351308006"/>
  </r>
  <r>
    <s v="106"/>
    <s v="106066"/>
    <s v="SABADO"/>
    <s v="DIA"/>
    <s v="06:00 - 14:00"/>
    <s v="B5"/>
    <x v="3"/>
    <s v="Barrido Manual de Vías y Áreas Publicas"/>
    <n v="1"/>
    <n v="0"/>
    <n v="0"/>
    <n v="5.2490162813000003"/>
    <n v="0"/>
    <n v="0"/>
    <n v="0"/>
    <n v="0"/>
    <n v="0"/>
    <n v="0"/>
    <n v="5.2490162813000003"/>
    <n v="7.0626482868559979"/>
    <n v="12.311664568155997"/>
    <n v="49.246658272623989"/>
    <n v="0"/>
    <n v="0"/>
    <n v="0"/>
    <n v="0"/>
    <n v="0"/>
    <n v="0"/>
    <n v="0"/>
    <n v="0"/>
    <n v="0"/>
    <n v="0"/>
    <n v="0"/>
    <n v="0"/>
    <n v="4"/>
    <n v="0"/>
    <n v="0"/>
    <n v="20.996065125200001"/>
    <n v="0"/>
    <n v="0"/>
    <n v="0"/>
    <n v="0"/>
    <n v="0"/>
    <n v="0"/>
    <n v="20.996065125200001"/>
    <n v="28.250593147423992"/>
    <n v="49.246658272623989"/>
  </r>
  <r>
    <s v="106"/>
    <s v="106067"/>
    <s v="SABADO"/>
    <s v="DIA"/>
    <s v="06:00 - 14:00"/>
    <s v="B5"/>
    <x v="3"/>
    <s v="Barrido Manual de Vías y Áreas Publicas"/>
    <n v="1"/>
    <n v="0"/>
    <n v="0"/>
    <n v="16.208379434000001"/>
    <n v="0"/>
    <n v="0"/>
    <n v="0"/>
    <n v="0"/>
    <n v="0"/>
    <n v="0"/>
    <n v="16.208379434000001"/>
    <n v="0.81181138214499993"/>
    <n v="17.020190816145"/>
    <n v="68.08076326458"/>
    <n v="0"/>
    <n v="0"/>
    <n v="0"/>
    <n v="0"/>
    <n v="0"/>
    <n v="0"/>
    <n v="0"/>
    <n v="0"/>
    <n v="0"/>
    <n v="0"/>
    <n v="0"/>
    <n v="0"/>
    <n v="4"/>
    <n v="0"/>
    <n v="0"/>
    <n v="64.833517736000005"/>
    <n v="0"/>
    <n v="0"/>
    <n v="0"/>
    <n v="0"/>
    <n v="0"/>
    <n v="0"/>
    <n v="64.833517736000005"/>
    <n v="3.2472455285799997"/>
    <n v="68.08076326458"/>
  </r>
  <r>
    <s v="106"/>
    <s v="106068"/>
    <s v="SABADO"/>
    <s v="DIA"/>
    <s v="06:00 - 14:00"/>
    <s v="B5"/>
    <x v="3"/>
    <s v="Barrido Manual de Vías y Áreas Publicas"/>
    <n v="1"/>
    <n v="0"/>
    <n v="0"/>
    <n v="7.3572410415"/>
    <n v="0"/>
    <n v="0"/>
    <n v="0"/>
    <n v="0"/>
    <n v="0"/>
    <n v="0"/>
    <n v="7.3572410415"/>
    <n v="2.4128558428253002"/>
    <n v="9.7700968843252998"/>
    <n v="39.080387537301199"/>
    <n v="0"/>
    <n v="0"/>
    <n v="0"/>
    <n v="0"/>
    <n v="0"/>
    <n v="0"/>
    <n v="0"/>
    <n v="0"/>
    <n v="0"/>
    <n v="0"/>
    <n v="0"/>
    <n v="0"/>
    <n v="4"/>
    <n v="0"/>
    <n v="0"/>
    <n v="29.428964166"/>
    <n v="0"/>
    <n v="0"/>
    <n v="0"/>
    <n v="0"/>
    <n v="0"/>
    <n v="0"/>
    <n v="29.428964166"/>
    <n v="9.6514233713012008"/>
    <n v="39.080387537301199"/>
  </r>
  <r>
    <s v="106"/>
    <s v="106069"/>
    <s v="SABADO"/>
    <s v="DIA"/>
    <s v="06:00 - 14:00"/>
    <s v="B5"/>
    <x v="3"/>
    <s v="Barrido Manual de Vías y Áreas Publicas"/>
    <n v="1"/>
    <n v="0"/>
    <n v="0"/>
    <n v="0"/>
    <n v="0.37495520727999998"/>
    <n v="0"/>
    <n v="0"/>
    <n v="0"/>
    <n v="0"/>
    <n v="0"/>
    <n v="0.37495520727999998"/>
    <n v="5.0995646231279999"/>
    <n v="5.4745198304080001"/>
    <n v="21.898079321632"/>
    <n v="0"/>
    <n v="0"/>
    <n v="0"/>
    <n v="0"/>
    <n v="0"/>
    <n v="0"/>
    <n v="0"/>
    <n v="0"/>
    <n v="0"/>
    <n v="0"/>
    <n v="0"/>
    <n v="0"/>
    <n v="4"/>
    <n v="0"/>
    <n v="0"/>
    <n v="0"/>
    <n v="1.4998208291199999"/>
    <n v="0"/>
    <n v="0"/>
    <n v="0"/>
    <n v="0"/>
    <n v="0"/>
    <n v="1.4998208291199999"/>
    <n v="20.398258492511999"/>
    <n v="21.898079321632"/>
  </r>
  <r>
    <s v="106"/>
    <s v="106070"/>
    <s v="SABADO"/>
    <s v="DIA"/>
    <s v="06:00 - 14:00"/>
    <s v="B5"/>
    <x v="3"/>
    <s v="Barrido Manual de Vías y Áreas Publicas"/>
    <n v="1"/>
    <n v="2.7525956508"/>
    <n v="0"/>
    <n v="0"/>
    <n v="1.3710070384999999"/>
    <n v="0"/>
    <n v="0"/>
    <n v="0"/>
    <n v="0"/>
    <n v="0"/>
    <n v="4.1236026893000002"/>
    <n v="4.1057990678820007"/>
    <n v="8.229401757182"/>
    <n v="32.917607028728"/>
    <n v="0"/>
    <n v="0"/>
    <n v="0"/>
    <n v="0"/>
    <n v="0"/>
    <n v="0"/>
    <n v="0"/>
    <n v="0"/>
    <n v="0"/>
    <n v="0"/>
    <n v="0"/>
    <n v="0"/>
    <n v="4"/>
    <n v="11.0103826032"/>
    <n v="0"/>
    <n v="0"/>
    <n v="5.4840281539999998"/>
    <n v="0"/>
    <n v="0"/>
    <n v="0"/>
    <n v="0"/>
    <n v="0"/>
    <n v="16.494410757200001"/>
    <n v="16.423196271528003"/>
    <n v="32.917607028728"/>
  </r>
  <r>
    <s v="106"/>
    <s v="106071"/>
    <s v="SABADO"/>
    <s v="DIA"/>
    <s v="06:00 - 14:00"/>
    <s v="B5"/>
    <x v="3"/>
    <s v="Barrido Manual de Vías y Áreas Publicas"/>
    <n v="1"/>
    <n v="19.250885952000001"/>
    <n v="0"/>
    <n v="0"/>
    <n v="0"/>
    <n v="0"/>
    <n v="0"/>
    <n v="0"/>
    <n v="0"/>
    <n v="0"/>
    <n v="19.250885952000001"/>
    <n v="0.71933552125699995"/>
    <n v="19.970221473257002"/>
    <n v="79.880885893028008"/>
    <n v="0"/>
    <n v="0"/>
    <n v="0"/>
    <n v="0"/>
    <n v="0"/>
    <n v="0"/>
    <n v="0"/>
    <n v="0"/>
    <n v="0"/>
    <n v="0"/>
    <n v="0"/>
    <n v="0"/>
    <n v="4"/>
    <n v="77.003543808000003"/>
    <n v="0"/>
    <n v="0"/>
    <n v="0"/>
    <n v="0"/>
    <n v="0"/>
    <n v="0"/>
    <n v="0"/>
    <n v="0"/>
    <n v="77.003543808000003"/>
    <n v="2.8773420850279998"/>
    <n v="79.880885893028008"/>
  </r>
  <r>
    <s v="106"/>
    <s v="106072"/>
    <s v="SABADO"/>
    <s v="DIA"/>
    <s v="06:00 - 14:00"/>
    <s v="B5"/>
    <x v="3"/>
    <s v="Barrido Manual de Vías y Áreas Publicas"/>
    <n v="1"/>
    <n v="2.6957750143000001"/>
    <n v="0"/>
    <n v="7.5378690294999995"/>
    <n v="0"/>
    <n v="0"/>
    <n v="0"/>
    <n v="0"/>
    <n v="0"/>
    <n v="0"/>
    <n v="10.2336440438"/>
    <n v="3.0779824166409004"/>
    <n v="13.3116264604409"/>
    <n v="53.2465058417636"/>
    <n v="0"/>
    <n v="0"/>
    <n v="0"/>
    <n v="0"/>
    <n v="0"/>
    <n v="0"/>
    <n v="0"/>
    <n v="0"/>
    <n v="0"/>
    <n v="0"/>
    <n v="0"/>
    <n v="0"/>
    <n v="4"/>
    <n v="10.7831000572"/>
    <n v="0"/>
    <n v="30.151476117999998"/>
    <n v="0"/>
    <n v="0"/>
    <n v="0"/>
    <n v="0"/>
    <n v="0"/>
    <n v="0"/>
    <n v="40.9345761752"/>
    <n v="12.311929666563602"/>
    <n v="53.2465058417636"/>
  </r>
  <r>
    <s v="106"/>
    <s v="106073"/>
    <s v="SABADO"/>
    <s v="DIA"/>
    <s v="06:00 - 14:00"/>
    <s v="B5"/>
    <x v="3"/>
    <s v="Barrido Manual de Vías y Áreas Publicas"/>
    <n v="1"/>
    <n v="0"/>
    <n v="0"/>
    <n v="2.8490833356999996"/>
    <n v="0"/>
    <n v="0"/>
    <n v="0"/>
    <n v="0.45966475364999998"/>
    <n v="0"/>
    <n v="0"/>
    <n v="3.3087480893499994"/>
    <n v="4.8776186326614992"/>
    <n v="8.1863667220114991"/>
    <n v="32.745466888045996"/>
    <n v="0"/>
    <n v="0"/>
    <n v="0"/>
    <n v="0"/>
    <n v="0"/>
    <n v="0"/>
    <n v="0"/>
    <n v="0"/>
    <n v="0"/>
    <n v="0"/>
    <n v="0"/>
    <n v="0"/>
    <n v="4"/>
    <n v="0"/>
    <n v="0"/>
    <n v="11.396333342799998"/>
    <n v="0"/>
    <n v="0"/>
    <n v="0"/>
    <n v="1.8386590145999999"/>
    <n v="0"/>
    <n v="0"/>
    <n v="13.234992357399998"/>
    <n v="19.510474530645997"/>
    <n v="32.745466888045996"/>
  </r>
  <r>
    <s v="106"/>
    <s v="106074"/>
    <s v="SABADO"/>
    <s v="DIA"/>
    <s v="06:00 - 14:00"/>
    <s v="B3"/>
    <x v="4"/>
    <s v="Barrido Manual de Vías y Áreas Publicas"/>
    <n v="1"/>
    <n v="0"/>
    <n v="0"/>
    <n v="0"/>
    <n v="0"/>
    <n v="0"/>
    <n v="0"/>
    <n v="0"/>
    <n v="0"/>
    <n v="0"/>
    <n v="0"/>
    <n v="2.4090928251000001"/>
    <n v="2.4090928251000001"/>
    <n v="9.6363713004000005"/>
    <n v="0"/>
    <n v="0"/>
    <n v="0"/>
    <n v="0"/>
    <n v="0"/>
    <n v="0"/>
    <n v="0"/>
    <n v="0"/>
    <n v="0"/>
    <n v="0"/>
    <n v="0"/>
    <n v="0"/>
    <n v="4"/>
    <n v="0"/>
    <n v="0"/>
    <n v="0"/>
    <n v="0"/>
    <n v="0"/>
    <n v="0"/>
    <n v="0"/>
    <n v="0"/>
    <n v="0"/>
    <n v="0"/>
    <n v="9.6363713004000005"/>
    <n v="9.6363713004000005"/>
  </r>
  <r>
    <s v="106"/>
    <s v="106075"/>
    <s v="SABADO"/>
    <s v="DIA"/>
    <s v="06:00 - 14:00"/>
    <s v="B3"/>
    <x v="4"/>
    <s v="Barrido Manual de Vías y Áreas Publicas"/>
    <n v="1"/>
    <n v="0"/>
    <n v="0"/>
    <n v="0"/>
    <n v="0"/>
    <n v="0"/>
    <n v="0"/>
    <n v="0"/>
    <n v="0"/>
    <n v="0"/>
    <n v="0"/>
    <n v="2.1717042699069999"/>
    <n v="2.1717042699069999"/>
    <n v="8.6868170796279998"/>
    <n v="0"/>
    <n v="0"/>
    <n v="0"/>
    <n v="0"/>
    <n v="0"/>
    <n v="0"/>
    <n v="0"/>
    <n v="0"/>
    <n v="0"/>
    <n v="0"/>
    <n v="0"/>
    <n v="0"/>
    <n v="4"/>
    <n v="0"/>
    <n v="0"/>
    <n v="0"/>
    <n v="0"/>
    <n v="0"/>
    <n v="0"/>
    <n v="0"/>
    <n v="0"/>
    <n v="0"/>
    <n v="0"/>
    <n v="8.6868170796279998"/>
    <n v="8.6868170796279998"/>
  </r>
  <r>
    <s v="106"/>
    <s v="106076"/>
    <s v="SABADO"/>
    <s v="DIA"/>
    <s v="06:00 - 14:00"/>
    <s v="B3"/>
    <x v="4"/>
    <s v="Barrido Manual de Vías y Áreas Publicas"/>
    <n v="1"/>
    <n v="0"/>
    <n v="0"/>
    <n v="0"/>
    <n v="0"/>
    <n v="0"/>
    <n v="0"/>
    <n v="0"/>
    <n v="0"/>
    <n v="0"/>
    <n v="0"/>
    <n v="2.1117664596908501"/>
    <n v="2.1117664596908501"/>
    <n v="8.4470658387634003"/>
    <n v="0"/>
    <n v="0"/>
    <n v="0"/>
    <n v="0"/>
    <n v="0"/>
    <n v="0"/>
    <n v="0"/>
    <n v="0"/>
    <n v="0"/>
    <n v="0"/>
    <n v="0"/>
    <n v="0"/>
    <n v="4"/>
    <n v="0"/>
    <n v="0"/>
    <n v="0"/>
    <n v="0"/>
    <n v="0"/>
    <n v="0"/>
    <n v="0"/>
    <n v="0"/>
    <n v="0"/>
    <n v="0"/>
    <n v="8.4470658387634003"/>
    <n v="8.4470658387634003"/>
  </r>
  <r>
    <s v="106"/>
    <s v="106077"/>
    <s v="SABADO"/>
    <s v="DIA"/>
    <s v="06:00 - 14:00"/>
    <s v="B7"/>
    <x v="1"/>
    <s v="Barrido Manual de Vías y Áreas Publicas"/>
    <n v="1"/>
    <n v="0"/>
    <n v="0"/>
    <n v="0"/>
    <n v="0"/>
    <n v="0"/>
    <n v="0"/>
    <n v="0"/>
    <n v="0"/>
    <n v="0"/>
    <n v="0"/>
    <n v="2.9201156113385998"/>
    <n v="2.9201156113385998"/>
    <n v="11.680462445354399"/>
    <n v="0"/>
    <n v="0"/>
    <n v="0"/>
    <n v="0"/>
    <n v="0"/>
    <n v="0"/>
    <n v="0"/>
    <n v="0"/>
    <n v="0"/>
    <n v="0"/>
    <n v="0"/>
    <n v="0"/>
    <n v="4"/>
    <n v="0"/>
    <n v="0"/>
    <n v="0"/>
    <n v="0"/>
    <n v="0"/>
    <n v="0"/>
    <n v="0"/>
    <n v="0"/>
    <n v="0"/>
    <n v="0"/>
    <n v="11.680462445354399"/>
    <n v="11.680462445354399"/>
  </r>
  <r>
    <s v="106"/>
    <s v="106078"/>
    <s v="SABADO"/>
    <s v="DIA"/>
    <s v="06:00 - 14:00"/>
    <s v="B7"/>
    <x v="1"/>
    <s v="Barrido Manual de Vías y Áreas Publicas"/>
    <n v="1"/>
    <n v="0"/>
    <n v="0"/>
    <n v="0"/>
    <n v="0"/>
    <n v="0"/>
    <n v="0"/>
    <n v="0"/>
    <n v="0"/>
    <n v="0"/>
    <n v="0"/>
    <n v="2.9096451611999998"/>
    <n v="2.9096451611999998"/>
    <n v="11.638580644799999"/>
    <n v="0"/>
    <n v="0"/>
    <n v="0"/>
    <n v="0"/>
    <n v="0"/>
    <n v="0"/>
    <n v="0"/>
    <n v="0"/>
    <n v="0"/>
    <n v="0"/>
    <n v="0"/>
    <n v="0"/>
    <n v="4"/>
    <n v="0"/>
    <n v="0"/>
    <n v="0"/>
    <n v="0"/>
    <n v="0"/>
    <n v="0"/>
    <n v="0"/>
    <n v="0"/>
    <n v="0"/>
    <n v="0"/>
    <n v="11.638580644799999"/>
    <n v="11.638580644799999"/>
  </r>
  <r>
    <s v="106"/>
    <s v="106079"/>
    <s v="SABADO"/>
    <s v="DIA"/>
    <s v="06:00 - 14:00"/>
    <s v="B7"/>
    <x v="1"/>
    <s v="Barrido Manual de Vías y Áreas Publicas"/>
    <n v="1"/>
    <n v="0"/>
    <n v="0"/>
    <n v="0"/>
    <n v="0"/>
    <n v="0"/>
    <n v="0"/>
    <n v="0"/>
    <n v="0"/>
    <n v="0"/>
    <n v="0"/>
    <n v="3.7324826886000002"/>
    <n v="3.7324826886000002"/>
    <n v="14.929930754400001"/>
    <n v="0"/>
    <n v="0"/>
    <n v="0"/>
    <n v="0"/>
    <n v="0"/>
    <n v="0"/>
    <n v="0"/>
    <n v="0"/>
    <n v="0"/>
    <n v="0"/>
    <n v="0"/>
    <n v="0"/>
    <n v="4"/>
    <n v="0"/>
    <n v="0"/>
    <n v="0"/>
    <n v="0"/>
    <n v="0"/>
    <n v="0"/>
    <n v="0"/>
    <n v="0"/>
    <n v="0"/>
    <n v="0"/>
    <n v="14.929930754400001"/>
    <n v="14.929930754400001"/>
  </r>
  <r>
    <s v="106"/>
    <s v="106080"/>
    <s v="SABADO"/>
    <s v="DIA"/>
    <s v="06:00 - 14:00"/>
    <s v="B7"/>
    <x v="1"/>
    <s v="Barrido Manual de Vías y Áreas Publicas"/>
    <n v="1"/>
    <n v="0"/>
    <n v="0"/>
    <n v="0"/>
    <n v="0"/>
    <n v="0"/>
    <n v="0"/>
    <n v="2.778857543"/>
    <n v="0"/>
    <n v="0"/>
    <n v="2.778857543"/>
    <n v="4.0638509030810006"/>
    <n v="6.8427084460810006"/>
    <n v="27.370833784324002"/>
    <n v="0"/>
    <n v="0"/>
    <n v="0"/>
    <n v="0"/>
    <n v="0"/>
    <n v="0"/>
    <n v="0"/>
    <n v="0"/>
    <n v="0"/>
    <n v="0"/>
    <n v="0"/>
    <n v="0"/>
    <n v="4"/>
    <n v="0"/>
    <n v="0"/>
    <n v="0"/>
    <n v="0"/>
    <n v="0"/>
    <n v="0"/>
    <n v="11.115430172"/>
    <n v="0"/>
    <n v="0"/>
    <n v="11.115430172"/>
    <n v="16.255403612324002"/>
    <n v="27.370833784324002"/>
  </r>
  <r>
    <s v="107"/>
    <s v="107001"/>
    <s v="LUN - JUE"/>
    <s v="DIA"/>
    <s v="06:00 - 14:00"/>
    <s v="B1"/>
    <x v="5"/>
    <s v="Barrido Manual de Vías y Áreas Publicas"/>
    <n v="2"/>
    <n v="0"/>
    <n v="0"/>
    <n v="0"/>
    <n v="0"/>
    <n v="0"/>
    <n v="0"/>
    <n v="0"/>
    <n v="0"/>
    <n v="0"/>
    <n v="0"/>
    <n v="5.5804923009070002"/>
    <n v="5.5804923009070002"/>
    <n v="50.224430708162998"/>
    <n v="0"/>
    <n v="0"/>
    <n v="0"/>
    <n v="0"/>
    <n v="0"/>
    <n v="0"/>
    <n v="0"/>
    <n v="0"/>
    <n v="0"/>
    <n v="0"/>
    <n v="0"/>
    <n v="0"/>
    <n v="9"/>
    <n v="0"/>
    <n v="0"/>
    <n v="0"/>
    <n v="0"/>
    <n v="0"/>
    <n v="0"/>
    <n v="0"/>
    <n v="0"/>
    <n v="0"/>
    <n v="0"/>
    <n v="50.224430708162998"/>
    <n v="50.224430708162998"/>
  </r>
  <r>
    <s v="107"/>
    <s v="107002"/>
    <s v="LUN - JUE"/>
    <s v="DIA"/>
    <s v="06:00 - 14:00"/>
    <s v="B1"/>
    <x v="5"/>
    <s v="Barrido Manual de Vías y Áreas Publicas"/>
    <n v="2"/>
    <n v="0"/>
    <n v="0"/>
    <n v="0"/>
    <n v="0"/>
    <n v="0"/>
    <n v="0"/>
    <n v="0"/>
    <n v="0"/>
    <n v="0"/>
    <n v="0"/>
    <n v="3.7286121875273794"/>
    <n v="3.7286121875273794"/>
    <n v="33.557509687746418"/>
    <n v="0"/>
    <n v="0"/>
    <n v="0"/>
    <n v="0"/>
    <n v="0"/>
    <n v="0"/>
    <n v="0"/>
    <n v="0"/>
    <n v="0"/>
    <n v="0"/>
    <n v="0"/>
    <n v="0"/>
    <n v="9"/>
    <n v="0"/>
    <n v="0"/>
    <n v="0"/>
    <n v="0"/>
    <n v="0"/>
    <n v="0"/>
    <n v="0"/>
    <n v="0"/>
    <n v="0"/>
    <n v="0"/>
    <n v="33.557509687746418"/>
    <n v="33.557509687746418"/>
  </r>
  <r>
    <s v="107"/>
    <s v="107003"/>
    <s v="LUN - JUE"/>
    <s v="DIA"/>
    <s v="06:00 - 14:00"/>
    <s v="B1"/>
    <x v="5"/>
    <s v="Barrido Manual de Vías y Áreas Publicas"/>
    <n v="2"/>
    <n v="0"/>
    <n v="0"/>
    <n v="0"/>
    <n v="0"/>
    <n v="0"/>
    <n v="0"/>
    <n v="0"/>
    <n v="0"/>
    <n v="0"/>
    <n v="0"/>
    <n v="3.6130854489899997"/>
    <n v="3.6130854489899997"/>
    <n v="32.517769040909997"/>
    <n v="0"/>
    <n v="0"/>
    <n v="0"/>
    <n v="0"/>
    <n v="0"/>
    <n v="0"/>
    <n v="0"/>
    <n v="0"/>
    <n v="0"/>
    <n v="0"/>
    <n v="0"/>
    <n v="0"/>
    <n v="9"/>
    <n v="0"/>
    <n v="0"/>
    <n v="0"/>
    <n v="0"/>
    <n v="0"/>
    <n v="0"/>
    <n v="0"/>
    <n v="0"/>
    <n v="0"/>
    <n v="0"/>
    <n v="32.517769040909997"/>
    <n v="32.517769040909997"/>
  </r>
  <r>
    <s v="107"/>
    <s v="107004"/>
    <s v="LUN - JUE"/>
    <s v="DIA"/>
    <s v="06:00 - 14:00"/>
    <s v="B1"/>
    <x v="5"/>
    <s v="Barrido Manual de Vías y Áreas Publicas"/>
    <n v="2"/>
    <n v="3.9577548220000001"/>
    <n v="0"/>
    <n v="0"/>
    <n v="0"/>
    <n v="0"/>
    <n v="0"/>
    <n v="0"/>
    <n v="0"/>
    <n v="0"/>
    <n v="3.9577548220000001"/>
    <n v="0"/>
    <n v="3.9577548220000001"/>
    <n v="35.619793397999999"/>
    <n v="0"/>
    <n v="0"/>
    <n v="0"/>
    <n v="0"/>
    <n v="0"/>
    <n v="0"/>
    <n v="0"/>
    <n v="0"/>
    <n v="0"/>
    <n v="0"/>
    <n v="0"/>
    <n v="0"/>
    <n v="9"/>
    <n v="35.619793397999999"/>
    <n v="0"/>
    <n v="0"/>
    <n v="0"/>
    <n v="0"/>
    <n v="0"/>
    <n v="0"/>
    <n v="0"/>
    <n v="0"/>
    <n v="35.619793397999999"/>
    <n v="0"/>
    <n v="35.619793397999999"/>
  </r>
  <r>
    <s v="107"/>
    <s v="107006"/>
    <s v="LUN - JUE"/>
    <s v="DIA"/>
    <s v="06:00 - 14:00"/>
    <s v="B4"/>
    <x v="6"/>
    <s v="Barrido Manual de Vías y Áreas Publicas"/>
    <n v="2"/>
    <n v="0"/>
    <n v="0"/>
    <n v="0"/>
    <n v="0"/>
    <n v="0"/>
    <n v="0"/>
    <n v="0"/>
    <n v="0"/>
    <n v="0"/>
    <n v="0"/>
    <n v="6.2057221128999993"/>
    <n v="6.2057221128999993"/>
    <n v="55.851499016099993"/>
    <n v="0"/>
    <n v="0"/>
    <n v="0"/>
    <n v="0"/>
    <n v="0"/>
    <n v="0"/>
    <n v="0"/>
    <n v="0"/>
    <n v="0"/>
    <n v="0"/>
    <n v="0"/>
    <n v="0"/>
    <n v="9"/>
    <n v="0"/>
    <n v="0"/>
    <n v="0"/>
    <n v="0"/>
    <n v="0"/>
    <n v="0"/>
    <n v="0"/>
    <n v="0"/>
    <n v="0"/>
    <n v="0"/>
    <n v="55.851499016099993"/>
    <n v="55.851499016099993"/>
  </r>
  <r>
    <s v="107"/>
    <s v="107007"/>
    <s v="LUN - JUE"/>
    <s v="DIA"/>
    <s v="06:00 - 14:00"/>
    <s v="B4"/>
    <x v="6"/>
    <s v="Barrido Manual de Vías y Áreas Publicas"/>
    <n v="2"/>
    <n v="0"/>
    <n v="0"/>
    <n v="0"/>
    <n v="0"/>
    <n v="0"/>
    <n v="0"/>
    <n v="0"/>
    <n v="0"/>
    <n v="0"/>
    <n v="0"/>
    <n v="3.8358844855519996"/>
    <n v="3.8358844855519996"/>
    <n v="34.522960369967997"/>
    <n v="0"/>
    <n v="0"/>
    <n v="0"/>
    <n v="0"/>
    <n v="0"/>
    <n v="0"/>
    <n v="0"/>
    <n v="0"/>
    <n v="0"/>
    <n v="0"/>
    <n v="0"/>
    <n v="0"/>
    <n v="9"/>
    <n v="0"/>
    <n v="0"/>
    <n v="0"/>
    <n v="0"/>
    <n v="0"/>
    <n v="0"/>
    <n v="0"/>
    <n v="0"/>
    <n v="0"/>
    <n v="0"/>
    <n v="34.522960369967997"/>
    <n v="34.522960369967997"/>
  </r>
  <r>
    <s v="107"/>
    <s v="107009"/>
    <s v="LUN - JUE"/>
    <s v="DIA"/>
    <s v="06:00 - 14:00"/>
    <s v="B8"/>
    <x v="2"/>
    <s v="Barrido Manual de Vías y Áreas Publicas"/>
    <n v="2"/>
    <n v="0"/>
    <n v="0"/>
    <n v="0"/>
    <n v="0.20125867371"/>
    <n v="8.0024241481999994"/>
    <n v="0"/>
    <n v="4.6907170060899999"/>
    <n v="0"/>
    <n v="0"/>
    <n v="12.894399828000001"/>
    <n v="1.728185919"/>
    <n v="14.622585747"/>
    <n v="131.60327172300001"/>
    <n v="0"/>
    <n v="0"/>
    <n v="0"/>
    <n v="0"/>
    <n v="0"/>
    <n v="0"/>
    <n v="0"/>
    <n v="0"/>
    <n v="0"/>
    <n v="0"/>
    <n v="0"/>
    <n v="0"/>
    <n v="9"/>
    <n v="0"/>
    <n v="0"/>
    <n v="0"/>
    <n v="1.81132806339"/>
    <n v="72.021817333799987"/>
    <n v="0"/>
    <n v="42.216453054809996"/>
    <n v="0"/>
    <n v="0"/>
    <n v="116.04959845200001"/>
    <n v="15.553673270999999"/>
    <n v="131.60327172300001"/>
  </r>
  <r>
    <s v="107"/>
    <s v="107010"/>
    <s v="LUN - JUE"/>
    <s v="DIA"/>
    <s v="06:00 - 14:00"/>
    <s v="B5"/>
    <x v="3"/>
    <s v="Barrido Manual de Vías y Áreas Publicas"/>
    <n v="2"/>
    <n v="0"/>
    <n v="0"/>
    <n v="0"/>
    <n v="2.1155733565049997"/>
    <n v="10.561185981989999"/>
    <n v="0"/>
    <n v="0"/>
    <n v="0"/>
    <n v="0"/>
    <n v="12.676759338494998"/>
    <n v="2.1537617835709995"/>
    <n v="14.830521122065997"/>
    <n v="133.47469009859398"/>
    <n v="0"/>
    <n v="0"/>
    <n v="0"/>
    <n v="0"/>
    <n v="0"/>
    <n v="0"/>
    <n v="0"/>
    <n v="0"/>
    <n v="0"/>
    <n v="0"/>
    <n v="0"/>
    <n v="0"/>
    <n v="9"/>
    <n v="0"/>
    <n v="0"/>
    <n v="0"/>
    <n v="19.040160208544997"/>
    <n v="95.050673837909983"/>
    <n v="0"/>
    <n v="0"/>
    <n v="0"/>
    <n v="0"/>
    <n v="114.09083404645499"/>
    <n v="19.383856052138995"/>
    <n v="133.47469009859398"/>
  </r>
  <r>
    <s v="107"/>
    <s v="107011"/>
    <s v="LUN - JUE"/>
    <s v="DIA"/>
    <s v="06:00 - 14:00"/>
    <s v="B5"/>
    <x v="3"/>
    <s v="Barrido Manual de Vías y Áreas Publicas"/>
    <n v="2"/>
    <n v="0"/>
    <n v="0"/>
    <n v="0"/>
    <n v="0"/>
    <n v="0"/>
    <n v="0"/>
    <n v="0"/>
    <n v="0"/>
    <n v="0"/>
    <n v="0"/>
    <n v="4.9928473387550003"/>
    <n v="4.9928473387550003"/>
    <n v="44.935626048795001"/>
    <n v="0"/>
    <n v="0"/>
    <n v="0"/>
    <n v="0"/>
    <n v="0"/>
    <n v="0"/>
    <n v="0"/>
    <n v="0"/>
    <n v="0"/>
    <n v="0"/>
    <n v="0"/>
    <n v="0"/>
    <n v="9"/>
    <n v="0"/>
    <n v="0"/>
    <n v="0"/>
    <n v="0"/>
    <n v="0"/>
    <n v="0"/>
    <n v="0"/>
    <n v="0"/>
    <n v="0"/>
    <n v="0"/>
    <n v="44.935626048795001"/>
    <n v="44.935626048795001"/>
  </r>
  <r>
    <s v="107"/>
    <s v="107012"/>
    <s v="LUN - JUE"/>
    <s v="DIA"/>
    <s v="06:00 - 14:00"/>
    <s v="B5"/>
    <x v="3"/>
    <s v="Barrido Manual de Vías y Áreas Publicas"/>
    <n v="2"/>
    <n v="0"/>
    <n v="0"/>
    <n v="0"/>
    <n v="4.5650341263640009"/>
    <n v="0"/>
    <n v="0"/>
    <n v="0"/>
    <n v="0"/>
    <n v="3.8599330430999998"/>
    <n v="8.4249671694640007"/>
    <n v="2.8629833768880002"/>
    <n v="11.287950546352"/>
    <n v="101.591554917168"/>
    <n v="0"/>
    <n v="0"/>
    <n v="0"/>
    <n v="0"/>
    <n v="0"/>
    <n v="0"/>
    <n v="0"/>
    <n v="0"/>
    <n v="0"/>
    <n v="0"/>
    <n v="0"/>
    <n v="0"/>
    <n v="9"/>
    <n v="0"/>
    <n v="0"/>
    <n v="0"/>
    <n v="41.085307137276004"/>
    <n v="0"/>
    <n v="0"/>
    <n v="0"/>
    <n v="0"/>
    <n v="34.739397387899999"/>
    <n v="75.824704525176003"/>
    <n v="25.766850391992001"/>
    <n v="101.591554917168"/>
  </r>
  <r>
    <s v="107"/>
    <s v="107013"/>
    <s v="LUN - JUE"/>
    <s v="DIA"/>
    <s v="06:00 - 14:00"/>
    <s v="B5"/>
    <x v="3"/>
    <s v="Barrido Manual de Vías y Áreas Publicas"/>
    <n v="2"/>
    <n v="0"/>
    <n v="0"/>
    <n v="0"/>
    <n v="0"/>
    <n v="0"/>
    <n v="0"/>
    <n v="0"/>
    <n v="0"/>
    <n v="0"/>
    <n v="0"/>
    <n v="4.0326199930440003"/>
    <n v="4.0326199930440003"/>
    <n v="36.293579937396004"/>
    <n v="0"/>
    <n v="0"/>
    <n v="0"/>
    <n v="0"/>
    <n v="0"/>
    <n v="0"/>
    <n v="0"/>
    <n v="0"/>
    <n v="0"/>
    <n v="0"/>
    <n v="0"/>
    <n v="0"/>
    <n v="9"/>
    <n v="0"/>
    <n v="0"/>
    <n v="0"/>
    <n v="0"/>
    <n v="0"/>
    <n v="0"/>
    <n v="0"/>
    <n v="0"/>
    <n v="0"/>
    <n v="0"/>
    <n v="36.293579937396004"/>
    <n v="36.293579937396004"/>
  </r>
  <r>
    <s v="107"/>
    <s v="107014"/>
    <s v="LUN - JUE"/>
    <s v="DIA"/>
    <s v="06:00 - 14:00"/>
    <s v="B5"/>
    <x v="3"/>
    <s v="Barrido Manual de Vías y Áreas Publicas"/>
    <n v="2"/>
    <n v="0"/>
    <n v="0"/>
    <n v="0"/>
    <n v="2.2145135140600001"/>
    <n v="0"/>
    <n v="0"/>
    <n v="0"/>
    <n v="0"/>
    <n v="0"/>
    <n v="2.2145135140600001"/>
    <n v="2.8035281419239997"/>
    <n v="5.0180416559839998"/>
    <n v="45.162374903855998"/>
    <n v="0"/>
    <n v="0"/>
    <n v="0"/>
    <n v="0"/>
    <n v="0"/>
    <n v="0"/>
    <n v="0"/>
    <n v="0"/>
    <n v="0"/>
    <n v="0"/>
    <n v="0"/>
    <n v="0"/>
    <n v="9"/>
    <n v="0"/>
    <n v="0"/>
    <n v="0"/>
    <n v="19.930621626540002"/>
    <n v="0"/>
    <n v="0"/>
    <n v="0"/>
    <n v="0"/>
    <n v="0"/>
    <n v="19.930621626540002"/>
    <n v="25.231753277315995"/>
    <n v="45.162374903855998"/>
  </r>
  <r>
    <s v="107"/>
    <s v="107015"/>
    <s v="LUN - JUE"/>
    <s v="DIA"/>
    <s v="06:00 - 14:00"/>
    <s v="B5"/>
    <x v="3"/>
    <s v="Barrido Manual de Vías y Áreas Publicas"/>
    <n v="2"/>
    <n v="0.78018738005999999"/>
    <n v="0"/>
    <n v="0"/>
    <n v="1.7209769958700001"/>
    <n v="0"/>
    <n v="0"/>
    <n v="0"/>
    <n v="0"/>
    <n v="0"/>
    <n v="2.5011643759300002"/>
    <n v="4.7024578920479998"/>
    <n v="7.203622267978"/>
    <n v="64.832600411802005"/>
    <n v="0"/>
    <n v="0"/>
    <n v="0"/>
    <n v="0"/>
    <n v="0"/>
    <n v="0"/>
    <n v="0"/>
    <n v="0"/>
    <n v="0"/>
    <n v="0"/>
    <n v="0"/>
    <n v="0"/>
    <n v="9"/>
    <n v="7.02168642054"/>
    <n v="0"/>
    <n v="0"/>
    <n v="15.488792962830001"/>
    <n v="0"/>
    <n v="0"/>
    <n v="0"/>
    <n v="0"/>
    <n v="0"/>
    <n v="22.510479383370001"/>
    <n v="42.322121028432001"/>
    <n v="64.832600411802005"/>
  </r>
  <r>
    <s v="107"/>
    <s v="107016"/>
    <s v="LUN - JUE"/>
    <s v="DIA"/>
    <s v="06:00 - 14:00"/>
    <s v="B5"/>
    <x v="3"/>
    <s v="Barrido Manual de Vías y Áreas Publicas"/>
    <n v="2"/>
    <n v="0"/>
    <n v="0"/>
    <n v="0"/>
    <n v="0"/>
    <n v="0"/>
    <n v="0"/>
    <n v="0"/>
    <n v="0"/>
    <n v="0"/>
    <n v="0"/>
    <n v="6.0137479198599992"/>
    <n v="6.0137479198599992"/>
    <n v="54.123731278739996"/>
    <n v="0"/>
    <n v="0"/>
    <n v="0"/>
    <n v="0"/>
    <n v="0"/>
    <n v="0"/>
    <n v="0"/>
    <n v="0"/>
    <n v="0"/>
    <n v="0"/>
    <n v="0"/>
    <n v="0"/>
    <n v="9"/>
    <n v="0"/>
    <n v="0"/>
    <n v="0"/>
    <n v="0"/>
    <n v="0"/>
    <n v="0"/>
    <n v="0"/>
    <n v="0"/>
    <n v="0"/>
    <n v="0"/>
    <n v="54.123731278739996"/>
    <n v="54.123731278739996"/>
  </r>
  <r>
    <s v="107"/>
    <s v="107017"/>
    <s v="LUN - JUE"/>
    <s v="DIA"/>
    <s v="06:00 - 14:00"/>
    <s v="B5"/>
    <x v="3"/>
    <s v="Barrido Manual de Vías y Áreas Publicas"/>
    <n v="2"/>
    <n v="0"/>
    <n v="0"/>
    <n v="0"/>
    <n v="2.3811448980999996"/>
    <n v="0"/>
    <n v="0"/>
    <n v="0"/>
    <n v="0"/>
    <n v="0"/>
    <n v="2.3811448980999996"/>
    <n v="2.7488492321619993"/>
    <n v="5.1299941302619985"/>
    <n v="46.169947172357986"/>
    <n v="0"/>
    <n v="0"/>
    <n v="0"/>
    <n v="0"/>
    <n v="0"/>
    <n v="0"/>
    <n v="0"/>
    <n v="0"/>
    <n v="0"/>
    <n v="0"/>
    <n v="0"/>
    <n v="0"/>
    <n v="9"/>
    <n v="0"/>
    <n v="0"/>
    <n v="0"/>
    <n v="21.430304082899998"/>
    <n v="0"/>
    <n v="0"/>
    <n v="0"/>
    <n v="0"/>
    <n v="0"/>
    <n v="21.430304082899998"/>
    <n v="24.739643089457992"/>
    <n v="46.169947172357993"/>
  </r>
  <r>
    <s v="108"/>
    <s v="108001"/>
    <s v="MAR - VIE"/>
    <s v="DIA"/>
    <s v="06:00 - 14:00"/>
    <s v="B1"/>
    <x v="5"/>
    <s v="Barrido Manual de Vías y Áreas Publicas"/>
    <n v="2"/>
    <n v="0"/>
    <n v="0"/>
    <n v="0"/>
    <n v="0"/>
    <n v="0"/>
    <n v="0"/>
    <n v="0"/>
    <n v="0"/>
    <n v="0"/>
    <n v="0"/>
    <n v="5.208357782388001"/>
    <n v="5.208357782388001"/>
    <n v="46.875220041492007"/>
    <n v="0"/>
    <n v="0"/>
    <n v="0"/>
    <n v="0"/>
    <n v="0"/>
    <n v="0"/>
    <n v="0"/>
    <n v="0"/>
    <n v="0"/>
    <n v="0"/>
    <n v="0"/>
    <n v="0"/>
    <n v="9"/>
    <n v="0"/>
    <n v="0"/>
    <n v="0"/>
    <n v="0"/>
    <n v="0"/>
    <n v="0"/>
    <n v="0"/>
    <n v="0"/>
    <n v="0"/>
    <n v="0"/>
    <n v="46.875220041492007"/>
    <n v="46.875220041492007"/>
  </r>
  <r>
    <s v="108"/>
    <s v="108002"/>
    <s v="MAR - VIE"/>
    <s v="DIA"/>
    <s v="06:00 - 14:00"/>
    <s v="B1"/>
    <x v="5"/>
    <s v="Barrido Manual de Vías y Áreas Publicas"/>
    <n v="2"/>
    <n v="0"/>
    <n v="0"/>
    <n v="0"/>
    <n v="0"/>
    <n v="0"/>
    <n v="0"/>
    <n v="0"/>
    <n v="0"/>
    <n v="0"/>
    <n v="0"/>
    <n v="4.3882726450842009"/>
    <n v="4.3882726450842009"/>
    <n v="39.494453805757807"/>
    <n v="0"/>
    <n v="0"/>
    <n v="0"/>
    <n v="0"/>
    <n v="0"/>
    <n v="0"/>
    <n v="0"/>
    <n v="0"/>
    <n v="0"/>
    <n v="0"/>
    <n v="0"/>
    <n v="0"/>
    <n v="9"/>
    <n v="0"/>
    <n v="0"/>
    <n v="0"/>
    <n v="0"/>
    <n v="0"/>
    <n v="0"/>
    <n v="0"/>
    <n v="0"/>
    <n v="0"/>
    <n v="0"/>
    <n v="39.494453805757807"/>
    <n v="39.494453805757807"/>
  </r>
  <r>
    <s v="108"/>
    <s v="108003"/>
    <s v="MAR - VIE"/>
    <s v="DIA"/>
    <s v="06:00 - 14:00"/>
    <s v="B1"/>
    <x v="5"/>
    <s v="Barrido Manual de Vías y Áreas Publicas"/>
    <n v="2"/>
    <n v="0"/>
    <n v="0"/>
    <n v="0"/>
    <n v="0"/>
    <n v="0"/>
    <n v="0"/>
    <n v="0"/>
    <n v="0"/>
    <n v="0"/>
    <n v="0"/>
    <n v="4.0164834082079999"/>
    <n v="4.0164834082079999"/>
    <n v="36.148350673872002"/>
    <n v="0"/>
    <n v="0"/>
    <n v="0"/>
    <n v="0"/>
    <n v="0"/>
    <n v="0"/>
    <n v="0"/>
    <n v="0"/>
    <n v="0"/>
    <n v="0"/>
    <n v="0"/>
    <n v="0"/>
    <n v="9"/>
    <n v="0"/>
    <n v="0"/>
    <n v="0"/>
    <n v="0"/>
    <n v="0"/>
    <n v="0"/>
    <n v="0"/>
    <n v="0"/>
    <n v="0"/>
    <n v="0"/>
    <n v="36.148350673872002"/>
    <n v="36.148350673872002"/>
  </r>
  <r>
    <s v="108"/>
    <s v="108006"/>
    <s v="MAR - VIE"/>
    <s v="DIA"/>
    <s v="06:00 - 14:00"/>
    <s v="B4"/>
    <x v="6"/>
    <s v="Barrido Manual de Vías y Áreas Publicas"/>
    <n v="2"/>
    <n v="0"/>
    <n v="0"/>
    <n v="0"/>
    <n v="0"/>
    <n v="0"/>
    <n v="0"/>
    <n v="0"/>
    <n v="0"/>
    <n v="0"/>
    <n v="0"/>
    <n v="5.5741589893370014"/>
    <n v="5.5741589893370014"/>
    <n v="50.167430904033012"/>
    <n v="0"/>
    <n v="0"/>
    <n v="0"/>
    <n v="0"/>
    <n v="0"/>
    <n v="0"/>
    <n v="0"/>
    <n v="0"/>
    <n v="0"/>
    <n v="0"/>
    <n v="0"/>
    <n v="0"/>
    <n v="9"/>
    <n v="0"/>
    <n v="0"/>
    <n v="0"/>
    <n v="0"/>
    <n v="0"/>
    <n v="0"/>
    <n v="0"/>
    <n v="0"/>
    <n v="0"/>
    <n v="0"/>
    <n v="50.167430904033012"/>
    <n v="50.167430904033012"/>
  </r>
  <r>
    <s v="108"/>
    <s v="108007"/>
    <s v="MAR - VIE"/>
    <s v="DIA"/>
    <s v="06:00 - 14:00"/>
    <s v="B4"/>
    <x v="6"/>
    <s v="Barrido Manual de Vías y Áreas Publicas"/>
    <n v="2"/>
    <n v="0"/>
    <n v="0"/>
    <n v="0"/>
    <n v="0"/>
    <n v="0"/>
    <n v="0"/>
    <n v="0"/>
    <n v="0"/>
    <n v="0"/>
    <n v="0"/>
    <n v="3.2618781535819998"/>
    <n v="3.2618781535819998"/>
    <n v="29.356903382237999"/>
    <n v="0"/>
    <n v="0"/>
    <n v="0"/>
    <n v="0"/>
    <n v="0"/>
    <n v="0"/>
    <n v="0"/>
    <n v="0"/>
    <n v="0"/>
    <n v="0"/>
    <n v="0"/>
    <n v="0"/>
    <n v="9"/>
    <n v="0"/>
    <n v="0"/>
    <n v="0"/>
    <n v="0"/>
    <n v="0"/>
    <n v="0"/>
    <n v="0"/>
    <n v="0"/>
    <n v="0"/>
    <n v="0"/>
    <n v="29.356903382237999"/>
    <n v="29.356903382237999"/>
  </r>
  <r>
    <s v="108"/>
    <s v="108010"/>
    <s v="MAR - VIE"/>
    <s v="DIA"/>
    <s v="06:00 - 14:00"/>
    <s v="B8"/>
    <x v="2"/>
    <s v="Barrido Manual de Vías y Áreas Publicas"/>
    <n v="2"/>
    <n v="21.414249576970001"/>
    <n v="0"/>
    <n v="0"/>
    <n v="7.7049941440599996"/>
    <n v="13.67584502537"/>
    <n v="0"/>
    <n v="8.2598288844700001"/>
    <n v="0"/>
    <n v="0"/>
    <n v="51.054917630869994"/>
    <n v="3.7550602228889995"/>
    <n v="54.809977853758994"/>
    <n v="493.28980068383095"/>
    <n v="0"/>
    <n v="0"/>
    <n v="0"/>
    <n v="0"/>
    <n v="0"/>
    <n v="0"/>
    <n v="0"/>
    <n v="0"/>
    <n v="0"/>
    <n v="0"/>
    <n v="0"/>
    <n v="0"/>
    <n v="9"/>
    <n v="192.72824619273001"/>
    <n v="0"/>
    <n v="0"/>
    <n v="69.344947296539999"/>
    <n v="123.08260522833"/>
    <n v="0"/>
    <n v="74.338459960229997"/>
    <n v="0"/>
    <n v="0"/>
    <n v="459.49425867782998"/>
    <n v="33.795542006000993"/>
    <n v="493.28980068383095"/>
  </r>
  <r>
    <s v="108"/>
    <s v="108011"/>
    <s v="MAR - VIE"/>
    <s v="DIA"/>
    <s v="06:00 - 14:00"/>
    <s v="B5"/>
    <x v="3"/>
    <s v="Barrido Manual de Vías y Áreas Publicas"/>
    <n v="2"/>
    <n v="0"/>
    <n v="0"/>
    <n v="0"/>
    <n v="0"/>
    <n v="0"/>
    <n v="0"/>
    <n v="0"/>
    <n v="0"/>
    <n v="0"/>
    <n v="0"/>
    <n v="4.8116685240279997"/>
    <n v="4.8116685240279997"/>
    <n v="43.305016716251998"/>
    <n v="0"/>
    <n v="0"/>
    <n v="0"/>
    <n v="0"/>
    <n v="0"/>
    <n v="0"/>
    <n v="0"/>
    <n v="0"/>
    <n v="0"/>
    <n v="0"/>
    <n v="0"/>
    <n v="0"/>
    <n v="9"/>
    <n v="0"/>
    <n v="0"/>
    <n v="0"/>
    <n v="0"/>
    <n v="0"/>
    <n v="0"/>
    <n v="0"/>
    <n v="0"/>
    <n v="0"/>
    <n v="0"/>
    <n v="43.305016716251998"/>
    <n v="43.305016716251998"/>
  </r>
  <r>
    <s v="108"/>
    <s v="108012"/>
    <s v="MAR - VIE"/>
    <s v="DIA"/>
    <s v="06:00 - 14:00"/>
    <s v="B5"/>
    <x v="3"/>
    <s v="Barrido Manual de Vías y Áreas Publicas"/>
    <n v="2"/>
    <n v="0.94115815627999999"/>
    <n v="0"/>
    <n v="0"/>
    <n v="1.9000758817100001"/>
    <n v="0"/>
    <n v="0"/>
    <n v="0"/>
    <n v="0"/>
    <n v="0"/>
    <n v="2.8412340379900001"/>
    <n v="3.8774204998840003"/>
    <n v="6.7186545378740004"/>
    <n v="60.467890840866005"/>
    <n v="0"/>
    <n v="0"/>
    <n v="0"/>
    <n v="0"/>
    <n v="0"/>
    <n v="0"/>
    <n v="0"/>
    <n v="0"/>
    <n v="0"/>
    <n v="0"/>
    <n v="0"/>
    <n v="0"/>
    <n v="9"/>
    <n v="8.4704234065200001"/>
    <n v="0"/>
    <n v="0"/>
    <n v="17.100682935390001"/>
    <n v="0"/>
    <n v="0"/>
    <n v="0"/>
    <n v="0"/>
    <n v="0"/>
    <n v="25.571106341909999"/>
    <n v="34.896784498956002"/>
    <n v="60.467890840866005"/>
  </r>
  <r>
    <s v="108"/>
    <s v="108013"/>
    <s v="MAR - VIE"/>
    <s v="DIA"/>
    <s v="06:00 - 14:00"/>
    <s v="B5"/>
    <x v="3"/>
    <s v="Barrido Manual de Vías y Áreas Publicas"/>
    <n v="2"/>
    <n v="0"/>
    <n v="0"/>
    <n v="0"/>
    <n v="3.5918842069700001"/>
    <n v="3.2989525725700002"/>
    <n v="0"/>
    <n v="0"/>
    <n v="0"/>
    <n v="0"/>
    <n v="6.8908367795400007"/>
    <n v="2.5912199721500002"/>
    <n v="9.482056751690001"/>
    <n v="85.338510765210003"/>
    <n v="0"/>
    <n v="0"/>
    <n v="0"/>
    <n v="0"/>
    <n v="0"/>
    <n v="0"/>
    <n v="0"/>
    <n v="0"/>
    <n v="0"/>
    <n v="0"/>
    <n v="0"/>
    <n v="0"/>
    <n v="9"/>
    <n v="0"/>
    <n v="0"/>
    <n v="0"/>
    <n v="32.326957862729998"/>
    <n v="29.690573153130003"/>
    <n v="0"/>
    <n v="0"/>
    <n v="0"/>
    <n v="0"/>
    <n v="62.017531015860008"/>
    <n v="23.320979749350002"/>
    <n v="85.338510765210003"/>
  </r>
  <r>
    <s v="108"/>
    <s v="108014"/>
    <s v="MAR - VIE"/>
    <s v="DIA"/>
    <s v="06:00 - 14:00"/>
    <s v="B5"/>
    <x v="3"/>
    <s v="Barrido Manual de Vías y Áreas Publicas"/>
    <n v="2"/>
    <n v="0"/>
    <n v="0"/>
    <n v="0"/>
    <n v="20.983895054600001"/>
    <n v="0"/>
    <n v="0"/>
    <n v="0"/>
    <n v="4.2394767375000004"/>
    <n v="0"/>
    <n v="25.223371792100004"/>
    <n v="0"/>
    <n v="25.223371792100004"/>
    <n v="227.01034612890004"/>
    <n v="0"/>
    <n v="0"/>
    <n v="0"/>
    <n v="0"/>
    <n v="0"/>
    <n v="0"/>
    <n v="0"/>
    <n v="0"/>
    <n v="0"/>
    <n v="0"/>
    <n v="0"/>
    <n v="0"/>
    <n v="9"/>
    <n v="0"/>
    <n v="0"/>
    <n v="0"/>
    <n v="188.85505549140001"/>
    <n v="0"/>
    <n v="0"/>
    <n v="0"/>
    <n v="38.155290637500002"/>
    <n v="0"/>
    <n v="227.01034612890004"/>
    <n v="0"/>
    <n v="227.01034612890004"/>
  </r>
  <r>
    <s v="108"/>
    <s v="108015"/>
    <s v="MAR - VIE"/>
    <s v="DIA"/>
    <s v="06:00 - 14:00"/>
    <s v="B5"/>
    <x v="3"/>
    <s v="Barrido Manual de Vías y Áreas Publicas"/>
    <n v="2"/>
    <n v="0"/>
    <n v="0"/>
    <n v="0"/>
    <n v="0"/>
    <n v="0"/>
    <n v="0"/>
    <n v="0"/>
    <n v="0"/>
    <n v="0"/>
    <n v="0"/>
    <n v="4.6668350166270001"/>
    <n v="4.6668350166270001"/>
    <n v="42.001515149642998"/>
    <n v="0"/>
    <n v="0"/>
    <n v="0"/>
    <n v="0"/>
    <n v="0"/>
    <n v="0"/>
    <n v="0"/>
    <n v="0"/>
    <n v="0"/>
    <n v="0"/>
    <n v="0"/>
    <n v="0"/>
    <n v="9"/>
    <n v="0"/>
    <n v="0"/>
    <n v="0"/>
    <n v="0"/>
    <n v="0"/>
    <n v="0"/>
    <n v="0"/>
    <n v="0"/>
    <n v="0"/>
    <n v="0"/>
    <n v="42.001515149642998"/>
    <n v="42.001515149642998"/>
  </r>
  <r>
    <s v="108"/>
    <s v="108016"/>
    <s v="MAR - VIE"/>
    <s v="DIA"/>
    <s v="06:00 - 14:00"/>
    <s v="B5"/>
    <x v="3"/>
    <s v="Barrido Manual de Vías y Áreas Publicas"/>
    <n v="2"/>
    <n v="0"/>
    <n v="0"/>
    <n v="0"/>
    <n v="1.3915451885599999"/>
    <n v="0"/>
    <n v="0"/>
    <n v="0"/>
    <n v="0"/>
    <n v="0"/>
    <n v="1.3915451885599999"/>
    <n v="1.9486126632779999"/>
    <n v="3.3401578518379997"/>
    <n v="30.061420666541999"/>
    <n v="0"/>
    <n v="0"/>
    <n v="0"/>
    <n v="0"/>
    <n v="0"/>
    <n v="0"/>
    <n v="0"/>
    <n v="0"/>
    <n v="0"/>
    <n v="0"/>
    <n v="0"/>
    <n v="0"/>
    <n v="9"/>
    <n v="0"/>
    <n v="0"/>
    <n v="0"/>
    <n v="12.523906697039999"/>
    <n v="0"/>
    <n v="0"/>
    <n v="0"/>
    <n v="0"/>
    <n v="0"/>
    <n v="12.523906697039999"/>
    <n v="17.537513969501997"/>
    <n v="30.061420666541999"/>
  </r>
  <r>
    <s v="108"/>
    <s v="108017"/>
    <s v="MAR - VIE"/>
    <s v="DIA"/>
    <s v="06:00 - 14:00"/>
    <s v="B5"/>
    <x v="3"/>
    <s v="Barrido Manual de Vías y Áreas Publicas"/>
    <n v="2"/>
    <n v="0"/>
    <n v="0"/>
    <n v="0"/>
    <n v="3.7653241274929998"/>
    <n v="0"/>
    <n v="0.51208731656999995"/>
    <n v="0"/>
    <n v="0"/>
    <n v="0"/>
    <n v="4.2774114440629996"/>
    <n v="3.6775067478799999"/>
    <n v="7.9549181919429994"/>
    <n v="71.59426372748699"/>
    <n v="0"/>
    <n v="0"/>
    <n v="0"/>
    <n v="0"/>
    <n v="0"/>
    <n v="0"/>
    <n v="0"/>
    <n v="0"/>
    <n v="0"/>
    <n v="0"/>
    <n v="0"/>
    <n v="0"/>
    <n v="9"/>
    <n v="0"/>
    <n v="0"/>
    <n v="0"/>
    <n v="33.887917147437001"/>
    <n v="0"/>
    <n v="4.6087858491299993"/>
    <n v="0"/>
    <n v="0"/>
    <n v="0"/>
    <n v="38.496702996566995"/>
    <n v="33.097560730920002"/>
    <n v="71.594263727487004"/>
  </r>
  <r>
    <s v="108"/>
    <s v="108018"/>
    <s v="MAR - VIE"/>
    <s v="DIA"/>
    <s v="06:00 - 14:00"/>
    <s v="B5"/>
    <x v="3"/>
    <s v="Barrido Manual de Vías y Áreas Publicas"/>
    <n v="2"/>
    <n v="0"/>
    <n v="0"/>
    <n v="0"/>
    <n v="2.9631837192999999"/>
    <n v="0"/>
    <n v="0"/>
    <n v="0"/>
    <n v="0"/>
    <n v="0"/>
    <n v="2.9631837192999999"/>
    <n v="3.9785502944999998"/>
    <n v="6.9417340137999997"/>
    <n v="62.475606124199999"/>
    <n v="0"/>
    <n v="0"/>
    <n v="0"/>
    <n v="0"/>
    <n v="0"/>
    <n v="0"/>
    <n v="0"/>
    <n v="0"/>
    <n v="0"/>
    <n v="0"/>
    <n v="0"/>
    <n v="0"/>
    <n v="9"/>
    <n v="0"/>
    <n v="0"/>
    <n v="0"/>
    <n v="26.668653473699997"/>
    <n v="0"/>
    <n v="0"/>
    <n v="0"/>
    <n v="0"/>
    <n v="0"/>
    <n v="26.668653473699997"/>
    <n v="35.806952650499994"/>
    <n v="62.475606124199992"/>
  </r>
  <r>
    <s v="109"/>
    <s v="109001"/>
    <s v="MIE - SAB"/>
    <s v="DIA"/>
    <s v="06:00 - 14:00"/>
    <s v="B1"/>
    <x v="5"/>
    <s v="Barrido Manual de Vías y Áreas Publicas"/>
    <n v="2"/>
    <n v="0"/>
    <n v="0"/>
    <n v="0"/>
    <n v="0"/>
    <n v="0"/>
    <n v="0"/>
    <n v="0"/>
    <n v="0"/>
    <n v="0"/>
    <n v="0"/>
    <n v="3.3138925284081089"/>
    <n v="3.3138925284081089"/>
    <n v="29.825032755672979"/>
    <n v="0"/>
    <n v="0"/>
    <n v="0"/>
    <n v="0"/>
    <n v="0"/>
    <n v="0"/>
    <n v="0"/>
    <n v="0"/>
    <n v="0"/>
    <n v="0"/>
    <n v="0"/>
    <n v="0"/>
    <n v="9"/>
    <n v="0"/>
    <n v="0"/>
    <n v="0"/>
    <n v="0"/>
    <n v="0"/>
    <n v="0"/>
    <n v="0"/>
    <n v="0"/>
    <n v="0"/>
    <n v="0"/>
    <n v="29.825032755672979"/>
    <n v="29.825032755672979"/>
  </r>
  <r>
    <s v="109"/>
    <s v="109002"/>
    <s v="MIE - SAB"/>
    <s v="DIA"/>
    <s v="06:00 - 14:00"/>
    <s v="B1"/>
    <x v="5"/>
    <s v="Barrido Manual de Vías y Áreas Publicas"/>
    <n v="2"/>
    <n v="0"/>
    <n v="0"/>
    <n v="0"/>
    <n v="0"/>
    <n v="0"/>
    <n v="0"/>
    <n v="0"/>
    <n v="0"/>
    <n v="0"/>
    <n v="0"/>
    <n v="3.7544404273359997"/>
    <n v="3.7544404273359997"/>
    <n v="33.789963846023994"/>
    <n v="0"/>
    <n v="0"/>
    <n v="0"/>
    <n v="0"/>
    <n v="0"/>
    <n v="0"/>
    <n v="0"/>
    <n v="0"/>
    <n v="0"/>
    <n v="0"/>
    <n v="0"/>
    <n v="0"/>
    <n v="9"/>
    <n v="0"/>
    <n v="0"/>
    <n v="0"/>
    <n v="0"/>
    <n v="0"/>
    <n v="0"/>
    <n v="0"/>
    <n v="0"/>
    <n v="0"/>
    <n v="0"/>
    <n v="33.789963846023994"/>
    <n v="33.789963846023994"/>
  </r>
  <r>
    <s v="109"/>
    <s v="109003"/>
    <s v="MIE - SAB"/>
    <s v="DIA"/>
    <s v="06:00 - 14:00"/>
    <s v="B1"/>
    <x v="5"/>
    <s v="Barrido Manual de Vías y Áreas Publicas"/>
    <n v="2"/>
    <n v="0"/>
    <n v="0"/>
    <n v="0"/>
    <n v="0"/>
    <n v="0"/>
    <n v="0"/>
    <n v="0"/>
    <n v="0"/>
    <n v="0"/>
    <n v="0"/>
    <n v="3.1766732760350003"/>
    <n v="3.1766732760350003"/>
    <n v="28.590059484315002"/>
    <n v="0"/>
    <n v="0"/>
    <n v="0"/>
    <n v="0"/>
    <n v="0"/>
    <n v="0"/>
    <n v="0"/>
    <n v="0"/>
    <n v="0"/>
    <n v="0"/>
    <n v="0"/>
    <n v="0"/>
    <n v="9"/>
    <n v="0"/>
    <n v="0"/>
    <n v="0"/>
    <n v="0"/>
    <n v="0"/>
    <n v="0"/>
    <n v="0"/>
    <n v="0"/>
    <n v="0"/>
    <n v="0"/>
    <n v="28.590059484315002"/>
    <n v="28.590059484315002"/>
  </r>
  <r>
    <s v="109"/>
    <s v="109006"/>
    <s v="MIE - SAB"/>
    <s v="DIA"/>
    <s v="06:00 - 14:00"/>
    <s v="B4"/>
    <x v="6"/>
    <s v="Barrido Manual de Vías y Áreas Publicas"/>
    <n v="2"/>
    <n v="0"/>
    <n v="0"/>
    <n v="0"/>
    <n v="0"/>
    <n v="0"/>
    <n v="0"/>
    <n v="0"/>
    <n v="0"/>
    <n v="0"/>
    <n v="0"/>
    <n v="4.1483337473300201"/>
    <n v="4.1483337473300201"/>
    <n v="37.335003725970182"/>
    <n v="0"/>
    <n v="0"/>
    <n v="0"/>
    <n v="0"/>
    <n v="0"/>
    <n v="0"/>
    <n v="0"/>
    <n v="0"/>
    <n v="0"/>
    <n v="0"/>
    <n v="0"/>
    <n v="0"/>
    <n v="9"/>
    <n v="0"/>
    <n v="0"/>
    <n v="0"/>
    <n v="0"/>
    <n v="0"/>
    <n v="0"/>
    <n v="0"/>
    <n v="0"/>
    <n v="0"/>
    <n v="0"/>
    <n v="37.335003725970182"/>
    <n v="37.335003725970182"/>
  </r>
  <r>
    <s v="109"/>
    <s v="109007"/>
    <s v="MIE - SAB"/>
    <s v="DIA"/>
    <s v="06:00 - 14:00"/>
    <s v="B4"/>
    <x v="6"/>
    <s v="Barrido Manual de Vías y Áreas Publicas"/>
    <n v="2"/>
    <n v="0"/>
    <n v="0"/>
    <n v="0"/>
    <n v="0"/>
    <n v="0"/>
    <n v="0"/>
    <n v="0"/>
    <n v="0"/>
    <n v="0"/>
    <n v="0"/>
    <n v="5.3122773698121994"/>
    <n v="5.3122773698121994"/>
    <n v="47.810496328309796"/>
    <n v="0"/>
    <n v="0"/>
    <n v="0"/>
    <n v="0"/>
    <n v="0"/>
    <n v="0"/>
    <n v="0"/>
    <n v="0"/>
    <n v="0"/>
    <n v="0"/>
    <n v="0"/>
    <n v="0"/>
    <n v="9"/>
    <n v="0"/>
    <n v="0"/>
    <n v="0"/>
    <n v="0"/>
    <n v="0"/>
    <n v="0"/>
    <n v="0"/>
    <n v="0"/>
    <n v="0"/>
    <n v="0"/>
    <n v="47.810496328309796"/>
    <n v="47.810496328309796"/>
  </r>
  <r>
    <s v="109"/>
    <s v="109009"/>
    <s v="MIE - SAB"/>
    <s v="DIA"/>
    <s v="06:00 - 14:00"/>
    <s v="B8"/>
    <x v="2"/>
    <s v="Barrido Manual de Vías y Áreas Publicas"/>
    <n v="2"/>
    <n v="67.8260221747"/>
    <n v="0"/>
    <n v="0"/>
    <n v="3.0758838201000001"/>
    <n v="5.1232747989300007"/>
    <n v="0"/>
    <n v="0"/>
    <n v="0"/>
    <n v="0"/>
    <n v="76.025180793730001"/>
    <n v="4.3860890168759994"/>
    <n v="80.411269810606001"/>
    <n v="723.70142829545398"/>
    <n v="0"/>
    <n v="0"/>
    <n v="0"/>
    <n v="0"/>
    <n v="0"/>
    <n v="0"/>
    <n v="0"/>
    <n v="0"/>
    <n v="0"/>
    <n v="0"/>
    <n v="0"/>
    <n v="0"/>
    <n v="9"/>
    <n v="610.43419957230003"/>
    <n v="0"/>
    <n v="0"/>
    <n v="27.6829543809"/>
    <n v="46.109473190370004"/>
    <n v="0"/>
    <n v="0"/>
    <n v="0"/>
    <n v="0"/>
    <n v="684.22662714357"/>
    <n v="39.474801151883995"/>
    <n v="723.70142829545398"/>
  </r>
  <r>
    <s v="109"/>
    <s v="109010"/>
    <s v="MIE - SAB"/>
    <s v="DIA"/>
    <s v="06:00 - 14:00"/>
    <s v="B5"/>
    <x v="3"/>
    <s v="Barrido Manual de Vías y Áreas Publicas"/>
    <n v="2"/>
    <n v="0"/>
    <n v="0"/>
    <n v="0"/>
    <n v="0"/>
    <n v="0"/>
    <n v="0"/>
    <n v="0"/>
    <n v="0"/>
    <n v="0"/>
    <n v="0"/>
    <n v="4.6571852058700003"/>
    <n v="4.6571852058700003"/>
    <n v="41.914666852830003"/>
    <n v="0"/>
    <n v="0"/>
    <n v="0"/>
    <n v="0"/>
    <n v="0"/>
    <n v="0"/>
    <n v="0"/>
    <n v="0"/>
    <n v="0"/>
    <n v="0"/>
    <n v="0"/>
    <n v="0"/>
    <n v="9"/>
    <n v="0"/>
    <n v="0"/>
    <n v="0"/>
    <n v="0"/>
    <n v="0"/>
    <n v="0"/>
    <n v="0"/>
    <n v="0"/>
    <n v="0"/>
    <n v="0"/>
    <n v="41.914666852830003"/>
    <n v="41.914666852830003"/>
  </r>
  <r>
    <s v="109"/>
    <s v="109011"/>
    <s v="MIE - SAB"/>
    <s v="DIA"/>
    <s v="06:00 - 14:00"/>
    <s v="B5"/>
    <x v="3"/>
    <s v="Barrido Manual de Vías y Áreas Publicas"/>
    <n v="2"/>
    <n v="0"/>
    <n v="0"/>
    <n v="0"/>
    <n v="0"/>
    <n v="0"/>
    <n v="0"/>
    <n v="0"/>
    <n v="0"/>
    <n v="0"/>
    <n v="0"/>
    <n v="4.6378344219829994"/>
    <n v="4.6378344219829994"/>
    <n v="41.740509797846997"/>
    <n v="0"/>
    <n v="0"/>
    <n v="0"/>
    <n v="0"/>
    <n v="0"/>
    <n v="0"/>
    <n v="0"/>
    <n v="0"/>
    <n v="0"/>
    <n v="0"/>
    <n v="0"/>
    <n v="0"/>
    <n v="9"/>
    <n v="0"/>
    <n v="0"/>
    <n v="0"/>
    <n v="0"/>
    <n v="0"/>
    <n v="0"/>
    <n v="0"/>
    <n v="0"/>
    <n v="0"/>
    <n v="0"/>
    <n v="41.740509797846997"/>
    <n v="41.740509797846997"/>
  </r>
  <r>
    <s v="109"/>
    <s v="109012"/>
    <s v="MIE - SAB"/>
    <s v="DIA"/>
    <s v="06:00 - 14:00"/>
    <s v="B5"/>
    <x v="3"/>
    <s v="Barrido Manual de Vías y Áreas Publicas"/>
    <n v="2"/>
    <n v="0"/>
    <n v="0"/>
    <n v="0"/>
    <n v="1.2597274282499999"/>
    <n v="0"/>
    <n v="0"/>
    <n v="0"/>
    <n v="0"/>
    <n v="0"/>
    <n v="1.2597274282499999"/>
    <n v="4.4113509166707008"/>
    <n v="5.6710783449207005"/>
    <n v="51.039705104286305"/>
    <n v="0"/>
    <n v="0"/>
    <n v="0"/>
    <n v="0"/>
    <n v="0"/>
    <n v="0"/>
    <n v="0"/>
    <n v="0"/>
    <n v="0"/>
    <n v="0"/>
    <n v="0"/>
    <n v="0"/>
    <n v="9"/>
    <n v="0"/>
    <n v="0"/>
    <n v="0"/>
    <n v="11.33754685425"/>
    <n v="0"/>
    <n v="0"/>
    <n v="0"/>
    <n v="0"/>
    <n v="0"/>
    <n v="11.33754685425"/>
    <n v="39.702158250036305"/>
    <n v="51.039705104286305"/>
  </r>
  <r>
    <s v="109"/>
    <s v="109013"/>
    <s v="MIE - SAB"/>
    <s v="DIA"/>
    <s v="06:00 - 14:00"/>
    <s v="B5"/>
    <x v="3"/>
    <s v="Barrido Manual de Vías y Áreas Publicas"/>
    <n v="2"/>
    <n v="2.4162682485999998"/>
    <n v="0"/>
    <n v="0"/>
    <n v="0.64000054334000001"/>
    <n v="0"/>
    <n v="0"/>
    <n v="0"/>
    <n v="0"/>
    <n v="0"/>
    <n v="3.05626879194"/>
    <n v="3.2481423916179999"/>
    <n v="6.3044111835579999"/>
    <n v="56.739700652022002"/>
    <n v="0"/>
    <n v="0"/>
    <n v="0"/>
    <n v="0"/>
    <n v="0"/>
    <n v="0"/>
    <n v="0"/>
    <n v="0"/>
    <n v="0"/>
    <n v="0"/>
    <n v="0"/>
    <n v="0"/>
    <n v="9"/>
    <n v="21.746414237399996"/>
    <n v="0"/>
    <n v="0"/>
    <n v="5.7600048900600003"/>
    <n v="0"/>
    <n v="0"/>
    <n v="0"/>
    <n v="0"/>
    <n v="0"/>
    <n v="27.506419127459999"/>
    <n v="29.233281524561999"/>
    <n v="56.739700652021995"/>
  </r>
  <r>
    <s v="109"/>
    <s v="109014"/>
    <s v="MIE - SAB"/>
    <s v="DIA"/>
    <s v="06:00 - 14:00"/>
    <s v="B5"/>
    <x v="3"/>
    <s v="Barrido Manual de Vías y Áreas Publicas"/>
    <n v="2"/>
    <n v="0"/>
    <n v="0"/>
    <n v="0"/>
    <n v="2.1957983518999997"/>
    <n v="0"/>
    <n v="0"/>
    <n v="0"/>
    <n v="0"/>
    <n v="0"/>
    <n v="2.1957983518999997"/>
    <n v="3.1965767107"/>
    <n v="5.3923750625999993"/>
    <n v="48.53137556339999"/>
    <n v="0"/>
    <n v="0"/>
    <n v="0"/>
    <n v="0"/>
    <n v="0"/>
    <n v="0"/>
    <n v="0"/>
    <n v="0"/>
    <n v="0"/>
    <n v="0"/>
    <n v="0"/>
    <n v="0"/>
    <n v="9"/>
    <n v="0"/>
    <n v="0"/>
    <n v="0"/>
    <n v="19.762185167099997"/>
    <n v="0"/>
    <n v="0"/>
    <n v="0"/>
    <n v="0"/>
    <n v="0"/>
    <n v="19.762185167099997"/>
    <n v="28.769190396300001"/>
    <n v="48.531375563399997"/>
  </r>
  <r>
    <s v="109"/>
    <s v="109015"/>
    <s v="MIE - SAB"/>
    <s v="DIA"/>
    <s v="06:00 - 14:00"/>
    <s v="B5"/>
    <x v="3"/>
    <s v="Barrido Manual de Vías y Áreas Publicas"/>
    <n v="2"/>
    <n v="0"/>
    <n v="0"/>
    <n v="0"/>
    <n v="1.0557108771100001"/>
    <n v="0"/>
    <n v="0"/>
    <n v="0"/>
    <n v="0"/>
    <n v="0"/>
    <n v="1.0557108771100001"/>
    <n v="3.2818969112337006"/>
    <n v="4.3376077883437008"/>
    <n v="39.038470095093309"/>
    <n v="0"/>
    <n v="0"/>
    <n v="0"/>
    <n v="0"/>
    <n v="0"/>
    <n v="0"/>
    <n v="0"/>
    <n v="0"/>
    <n v="0"/>
    <n v="0"/>
    <n v="0"/>
    <n v="0"/>
    <n v="9"/>
    <n v="0"/>
    <n v="0"/>
    <n v="0"/>
    <n v="9.501397893990001"/>
    <n v="0"/>
    <n v="0"/>
    <n v="0"/>
    <n v="0"/>
    <n v="0"/>
    <n v="9.501397893990001"/>
    <n v="29.537072201103307"/>
    <n v="39.038470095093309"/>
  </r>
  <r>
    <s v="109"/>
    <s v="109016"/>
    <s v="MIE - SAB"/>
    <s v="DIA"/>
    <s v="06:00 - 14:00"/>
    <s v="B5"/>
    <x v="3"/>
    <s v="Barrido Manual de Vías y Áreas Publicas"/>
    <n v="2"/>
    <n v="0"/>
    <n v="0"/>
    <n v="0"/>
    <n v="0"/>
    <n v="0"/>
    <n v="0"/>
    <n v="0"/>
    <n v="0"/>
    <n v="0"/>
    <n v="0"/>
    <n v="5.190313411"/>
    <n v="5.190313411"/>
    <n v="46.712820698999998"/>
    <n v="0"/>
    <n v="0"/>
    <n v="0"/>
    <n v="0"/>
    <n v="0"/>
    <n v="0"/>
    <n v="0"/>
    <n v="0"/>
    <n v="0"/>
    <n v="0"/>
    <n v="0"/>
    <n v="0"/>
    <n v="9"/>
    <n v="0"/>
    <n v="0"/>
    <n v="0"/>
    <n v="0"/>
    <n v="0"/>
    <n v="0"/>
    <n v="0"/>
    <n v="0"/>
    <n v="0"/>
    <n v="0"/>
    <n v="46.712820698999998"/>
    <n v="46.712820698999998"/>
  </r>
  <r>
    <s v="109"/>
    <s v="109017"/>
    <s v="MIE - SAB"/>
    <s v="DIA"/>
    <s v="06:00 - 14:00"/>
    <s v="B5"/>
    <x v="3"/>
    <s v="Barrido Manual de Vías y Áreas Publicas"/>
    <n v="2"/>
    <n v="0"/>
    <n v="0"/>
    <n v="0"/>
    <n v="3.4694488627099997"/>
    <n v="0"/>
    <n v="0"/>
    <n v="0"/>
    <n v="0"/>
    <n v="0"/>
    <n v="3.4694488627099997"/>
    <n v="3.6421050983681003"/>
    <n v="7.1115539610780996"/>
    <n v="64.003985649702898"/>
    <n v="0"/>
    <n v="0"/>
    <n v="0"/>
    <n v="0"/>
    <n v="0"/>
    <n v="0"/>
    <n v="0"/>
    <n v="0"/>
    <n v="0"/>
    <n v="0"/>
    <n v="0"/>
    <n v="0"/>
    <n v="9"/>
    <n v="0"/>
    <n v="0"/>
    <n v="0"/>
    <n v="31.225039764389997"/>
    <n v="0"/>
    <n v="0"/>
    <n v="0"/>
    <n v="0"/>
    <n v="0"/>
    <n v="31.225039764389997"/>
    <n v="32.778945885312901"/>
    <n v="64.003985649702898"/>
  </r>
  <r>
    <s v="110"/>
    <s v="110003"/>
    <s v="LUN A SAB"/>
    <s v="DIA"/>
    <s v="06:00 - 14:00"/>
    <s v="B6"/>
    <x v="0"/>
    <s v="Barrido Manual de Vías y Áreas Publicas"/>
    <n v="6"/>
    <n v="0"/>
    <n v="0"/>
    <n v="0"/>
    <n v="0"/>
    <n v="0"/>
    <n v="0"/>
    <n v="0"/>
    <n v="0"/>
    <n v="0"/>
    <n v="0"/>
    <n v="3.654485260546001"/>
    <n v="3.654485260546001"/>
    <n v="98.67110203474202"/>
    <n v="0"/>
    <n v="0"/>
    <n v="0"/>
    <n v="0"/>
    <n v="0"/>
    <n v="0"/>
    <n v="0"/>
    <n v="0"/>
    <n v="0"/>
    <n v="0"/>
    <n v="0"/>
    <n v="0"/>
    <n v="27"/>
    <n v="0"/>
    <n v="0"/>
    <n v="0"/>
    <n v="0"/>
    <n v="0"/>
    <n v="0"/>
    <n v="0"/>
    <n v="0"/>
    <n v="0"/>
    <n v="0"/>
    <n v="98.67110203474202"/>
    <n v="98.67110203474202"/>
  </r>
  <r>
    <s v="110"/>
    <s v="110006"/>
    <s v="LUN A SAB"/>
    <s v="DIA"/>
    <s v="06:00 - 14:00"/>
    <s v="B6"/>
    <x v="0"/>
    <s v="Barrido Manual de Vías y Áreas Publicas"/>
    <n v="6"/>
    <n v="0"/>
    <n v="0"/>
    <n v="0"/>
    <n v="0"/>
    <n v="0"/>
    <n v="0"/>
    <n v="0"/>
    <n v="0"/>
    <n v="0"/>
    <n v="0"/>
    <n v="4.0148779747000001"/>
    <n v="4.0148779747000001"/>
    <n v="108.40170531690001"/>
    <n v="0"/>
    <n v="0"/>
    <n v="0"/>
    <n v="0"/>
    <n v="0"/>
    <n v="0"/>
    <n v="0"/>
    <n v="0"/>
    <n v="0"/>
    <n v="0"/>
    <n v="0"/>
    <n v="0"/>
    <n v="27"/>
    <n v="0"/>
    <n v="0"/>
    <n v="0"/>
    <n v="0"/>
    <n v="0"/>
    <n v="0"/>
    <n v="0"/>
    <n v="0"/>
    <n v="0"/>
    <n v="0"/>
    <n v="108.40170531690001"/>
    <n v="108.40170531690001"/>
  </r>
  <r>
    <s v="110"/>
    <s v="110007"/>
    <s v="LUN A SAB"/>
    <s v="DIA"/>
    <s v="06:00 - 14:00"/>
    <s v="B6"/>
    <x v="0"/>
    <s v="Barrido Manual de Vías y Áreas Publicas"/>
    <n v="6"/>
    <n v="15.1150010737"/>
    <n v="0"/>
    <n v="0"/>
    <n v="0"/>
    <n v="0"/>
    <n v="0"/>
    <n v="0"/>
    <n v="0"/>
    <n v="0"/>
    <n v="15.1150010737"/>
    <n v="0"/>
    <n v="15.1150010737"/>
    <n v="408.10502898990001"/>
    <n v="0"/>
    <n v="0"/>
    <n v="0"/>
    <n v="0"/>
    <n v="0"/>
    <n v="0"/>
    <n v="0"/>
    <n v="0"/>
    <n v="0"/>
    <n v="0"/>
    <n v="0"/>
    <n v="0"/>
    <n v="27"/>
    <n v="408.10502898990001"/>
    <n v="0"/>
    <n v="0"/>
    <n v="0"/>
    <n v="0"/>
    <n v="0"/>
    <n v="0"/>
    <n v="0"/>
    <n v="0"/>
    <n v="408.10502898990001"/>
    <n v="0"/>
    <n v="408.10502898990001"/>
  </r>
  <r>
    <s v="110"/>
    <s v="110008"/>
    <s v="LUN A SAB"/>
    <s v="DIA"/>
    <s v="06:00 - 14:00"/>
    <s v="B6"/>
    <x v="0"/>
    <s v="Barrido Manual de Vías y Áreas Publicas"/>
    <n v="6"/>
    <n v="0"/>
    <n v="0"/>
    <n v="0"/>
    <n v="1.1533401048"/>
    <n v="1.5807176668"/>
    <n v="0"/>
    <n v="0"/>
    <n v="0"/>
    <n v="0"/>
    <n v="2.7340577715999999"/>
    <n v="3.787100863645001"/>
    <n v="6.5211586352450013"/>
    <n v="176.07128315161503"/>
    <n v="0"/>
    <n v="0"/>
    <n v="0"/>
    <n v="0"/>
    <n v="0"/>
    <n v="0"/>
    <n v="0"/>
    <n v="0"/>
    <n v="0"/>
    <n v="0"/>
    <n v="0"/>
    <n v="0"/>
    <n v="27"/>
    <n v="0"/>
    <n v="0"/>
    <n v="0"/>
    <n v="31.140182829600001"/>
    <n v="42.679377003600003"/>
    <n v="0"/>
    <n v="0"/>
    <n v="0"/>
    <n v="0"/>
    <n v="73.819559833200003"/>
    <n v="102.25172331841503"/>
    <n v="176.07128315161503"/>
  </r>
  <r>
    <s v="110"/>
    <s v="110009"/>
    <s v="LUN A SAB"/>
    <s v="DIA"/>
    <s v="06:00 - 14:00"/>
    <s v="B6"/>
    <x v="0"/>
    <s v="Barrido Manual de Vías y Áreas Publicas"/>
    <n v="6"/>
    <n v="0"/>
    <n v="0"/>
    <n v="0"/>
    <n v="0.16448454895"/>
    <n v="0"/>
    <n v="0"/>
    <n v="0"/>
    <n v="0"/>
    <n v="0"/>
    <n v="0.16448454895"/>
    <n v="3.9165125639920002"/>
    <n v="4.0809971129420006"/>
    <n v="110.18692204943402"/>
    <n v="0"/>
    <n v="0"/>
    <n v="0"/>
    <n v="0"/>
    <n v="0"/>
    <n v="0"/>
    <n v="0"/>
    <n v="0"/>
    <n v="0"/>
    <n v="0"/>
    <n v="0"/>
    <n v="0"/>
    <n v="27"/>
    <n v="0"/>
    <n v="0"/>
    <n v="0"/>
    <n v="4.4410828216500002"/>
    <n v="0"/>
    <n v="0"/>
    <n v="0"/>
    <n v="0"/>
    <n v="0"/>
    <n v="4.4410828216500002"/>
    <n v="105.745839227784"/>
    <n v="110.186922049434"/>
  </r>
  <r>
    <s v="111"/>
    <s v="111001"/>
    <s v="LUN A DOM"/>
    <s v="DIA"/>
    <s v="06:00 - 14:00"/>
    <s v="B1"/>
    <x v="5"/>
    <s v="Barrido Manual de Vías y Áreas Publicas"/>
    <n v="7"/>
    <n v="0"/>
    <n v="0"/>
    <n v="0"/>
    <n v="0"/>
    <n v="0"/>
    <n v="0"/>
    <n v="0"/>
    <n v="0"/>
    <n v="0"/>
    <n v="0"/>
    <n v="0.76357276100000004"/>
    <n v="0.76357276100000004"/>
    <n v="23.670755591000002"/>
    <n v="0"/>
    <n v="0"/>
    <n v="0"/>
    <n v="0"/>
    <n v="0"/>
    <n v="0"/>
    <n v="0"/>
    <n v="0"/>
    <n v="0"/>
    <n v="0"/>
    <n v="0"/>
    <n v="0"/>
    <n v="31"/>
    <n v="0"/>
    <n v="0"/>
    <n v="0"/>
    <n v="0"/>
    <n v="0"/>
    <n v="0"/>
    <n v="0"/>
    <n v="0"/>
    <n v="0"/>
    <n v="0"/>
    <n v="23.670755591000002"/>
    <n v="23.670755591000002"/>
  </r>
  <r>
    <s v="111"/>
    <s v="111002"/>
    <s v="LUN A DOM"/>
    <s v="DIA"/>
    <s v="06:00 - 14:00"/>
    <s v="B1"/>
    <x v="5"/>
    <s v="Barrido Manual de Vías y Áreas Publicas"/>
    <n v="7"/>
    <n v="0"/>
    <n v="3.8403725896999998"/>
    <n v="0"/>
    <n v="0"/>
    <n v="0"/>
    <n v="0"/>
    <n v="0"/>
    <n v="0"/>
    <n v="0"/>
    <n v="3.8403725896999998"/>
    <n v="0"/>
    <n v="3.8403725896999998"/>
    <n v="119.0515502807"/>
    <n v="0"/>
    <n v="0"/>
    <n v="0"/>
    <n v="0"/>
    <n v="0"/>
    <n v="0"/>
    <n v="0"/>
    <n v="0"/>
    <n v="0"/>
    <n v="0"/>
    <n v="0"/>
    <n v="0"/>
    <n v="31"/>
    <n v="0"/>
    <n v="119.0515502807"/>
    <n v="0"/>
    <n v="0"/>
    <n v="0"/>
    <n v="0"/>
    <n v="0"/>
    <n v="0"/>
    <n v="0"/>
    <n v="119.0515502807"/>
    <n v="0"/>
    <n v="119.0515502807"/>
  </r>
  <r>
    <s v="113"/>
    <s v="113038"/>
    <s v="LUN - MIE - VIE"/>
    <s v="DIA"/>
    <s v="06:00 - 14:00"/>
    <s v="B2"/>
    <x v="7"/>
    <s v="Barrido Manual de Vías y Áreas Publicas"/>
    <n v="3"/>
    <n v="0"/>
    <n v="0"/>
    <n v="0"/>
    <n v="0"/>
    <n v="0"/>
    <n v="0"/>
    <n v="0"/>
    <n v="0"/>
    <n v="0"/>
    <n v="0"/>
    <n v="6.6233482968729973"/>
    <n v="6.6233482968729973"/>
    <n v="92.726876156221962"/>
    <n v="0"/>
    <n v="0"/>
    <n v="0"/>
    <n v="0"/>
    <n v="0"/>
    <n v="0"/>
    <n v="0"/>
    <n v="0"/>
    <n v="0"/>
    <n v="0"/>
    <n v="0"/>
    <n v="0"/>
    <n v="14"/>
    <n v="0"/>
    <n v="0"/>
    <n v="0"/>
    <n v="0"/>
    <n v="0"/>
    <n v="0"/>
    <n v="0"/>
    <n v="0"/>
    <n v="0"/>
    <n v="0"/>
    <n v="92.726876156221962"/>
    <n v="92.726876156221962"/>
  </r>
  <r>
    <s v="113"/>
    <s v="113039"/>
    <s v="LUN - MIE - VIE"/>
    <s v="DIA"/>
    <s v="06:00 - 14:00"/>
    <s v="B2"/>
    <x v="7"/>
    <s v="Barrido Manual de Vías y Áreas Publicas"/>
    <n v="3"/>
    <n v="1.6961098136599999"/>
    <n v="0"/>
    <n v="0"/>
    <n v="0"/>
    <n v="0"/>
    <n v="0"/>
    <n v="0"/>
    <n v="0"/>
    <n v="0"/>
    <n v="1.6961098136599999"/>
    <n v="6.6701832579518987"/>
    <n v="8.3662930716118993"/>
    <n v="117.12810300256659"/>
    <n v="0"/>
    <n v="0"/>
    <n v="0"/>
    <n v="0"/>
    <n v="0"/>
    <n v="0"/>
    <n v="0"/>
    <n v="0"/>
    <n v="0"/>
    <n v="0"/>
    <n v="0"/>
    <n v="0"/>
    <n v="14"/>
    <n v="23.745537391239999"/>
    <n v="0"/>
    <n v="0"/>
    <n v="0"/>
    <n v="0"/>
    <n v="0"/>
    <n v="0"/>
    <n v="0"/>
    <n v="0"/>
    <n v="23.745537391239999"/>
    <n v="93.382565611326584"/>
    <n v="117.12810300256658"/>
  </r>
  <r>
    <s v="113"/>
    <s v="113040"/>
    <s v="LUN - MIE - VIE"/>
    <s v="DIA"/>
    <s v="06:00 - 14:00"/>
    <s v="B2"/>
    <x v="7"/>
    <s v="Barrido Manual de Vías y Áreas Publicas"/>
    <n v="3"/>
    <n v="6.8431795920000003"/>
    <n v="0"/>
    <n v="0"/>
    <n v="0.59362303790000004"/>
    <n v="0"/>
    <n v="0"/>
    <n v="0"/>
    <n v="0"/>
    <n v="0"/>
    <n v="7.4368026299000007"/>
    <n v="6.8138241166710012"/>
    <n v="14.250626746571001"/>
    <n v="199.50877445199401"/>
    <n v="0"/>
    <n v="0"/>
    <n v="0"/>
    <n v="0"/>
    <n v="0"/>
    <n v="0"/>
    <n v="0"/>
    <n v="0"/>
    <n v="0"/>
    <n v="0"/>
    <n v="0"/>
    <n v="0"/>
    <n v="14"/>
    <n v="95.804514288000007"/>
    <n v="0"/>
    <n v="0"/>
    <n v="8.3107225305999997"/>
    <n v="0"/>
    <n v="0"/>
    <n v="0"/>
    <n v="0"/>
    <n v="0"/>
    <n v="104.11523681860001"/>
    <n v="95.393537633394018"/>
    <n v="199.50877445199404"/>
  </r>
  <r>
    <s v="113"/>
    <s v="113041"/>
    <s v="LUN - MIE - VIE"/>
    <s v="DIA"/>
    <s v="06:00 - 14:00"/>
    <s v="B2"/>
    <x v="7"/>
    <s v="Barrido Manual de Vías y Áreas Publicas"/>
    <n v="3"/>
    <n v="0"/>
    <n v="0"/>
    <n v="0"/>
    <n v="0.67846273786"/>
    <n v="0"/>
    <n v="0"/>
    <n v="0"/>
    <n v="0"/>
    <n v="0"/>
    <n v="0.67846273786"/>
    <n v="6.1398975111260006"/>
    <n v="6.8183602489860009"/>
    <n v="95.457043485804007"/>
    <n v="0"/>
    <n v="0"/>
    <n v="0"/>
    <n v="0"/>
    <n v="0"/>
    <n v="0"/>
    <n v="0"/>
    <n v="0"/>
    <n v="0"/>
    <n v="0"/>
    <n v="0"/>
    <n v="0"/>
    <n v="14"/>
    <n v="0"/>
    <n v="0"/>
    <n v="0"/>
    <n v="9.4984783300399993"/>
    <n v="0"/>
    <n v="0"/>
    <n v="0"/>
    <n v="0"/>
    <n v="0"/>
    <n v="9.4984783300399993"/>
    <n v="85.958565155764006"/>
    <n v="95.457043485804007"/>
  </r>
  <r>
    <s v="113"/>
    <s v="113042"/>
    <s v="LUN - MIE - VIE"/>
    <s v="DIA"/>
    <s v="06:00 - 14:00"/>
    <s v="B2"/>
    <x v="7"/>
    <s v="Barrido Manual de Vías y Áreas Publicas"/>
    <n v="3"/>
    <n v="0"/>
    <n v="0"/>
    <n v="0"/>
    <n v="0"/>
    <n v="0"/>
    <n v="0"/>
    <n v="0"/>
    <n v="0"/>
    <n v="0"/>
    <n v="0"/>
    <n v="6.8757623369229997"/>
    <n v="6.8757623369229997"/>
    <n v="96.260672716921988"/>
    <n v="0"/>
    <n v="0"/>
    <n v="0"/>
    <n v="0"/>
    <n v="0"/>
    <n v="0"/>
    <n v="0"/>
    <n v="0"/>
    <n v="0"/>
    <n v="0"/>
    <n v="0"/>
    <n v="0"/>
    <n v="14"/>
    <n v="0"/>
    <n v="0"/>
    <n v="0"/>
    <n v="0"/>
    <n v="0"/>
    <n v="0"/>
    <n v="0"/>
    <n v="0"/>
    <n v="0"/>
    <n v="0"/>
    <n v="96.260672716921988"/>
    <n v="96.260672716921988"/>
  </r>
  <r>
    <s v="113"/>
    <s v="113043"/>
    <s v="LUN - MIE - VIE"/>
    <s v="DIA"/>
    <s v="06:00 - 14:00"/>
    <s v="B2"/>
    <x v="7"/>
    <s v="Barrido Manual de Vías y Áreas Publicas"/>
    <n v="3"/>
    <n v="0.62689190491000002"/>
    <n v="0"/>
    <n v="0"/>
    <n v="0"/>
    <n v="0"/>
    <n v="0"/>
    <n v="0"/>
    <n v="0"/>
    <n v="0"/>
    <n v="0.62689190491000002"/>
    <n v="6.7318101915339996"/>
    <n v="7.3587020964439995"/>
    <n v="103.021829350216"/>
    <n v="0"/>
    <n v="0"/>
    <n v="0"/>
    <n v="0"/>
    <n v="0"/>
    <n v="0"/>
    <n v="0"/>
    <n v="0"/>
    <n v="0"/>
    <n v="0"/>
    <n v="0"/>
    <n v="0"/>
    <n v="14"/>
    <n v="8.7764866687400005"/>
    <n v="0"/>
    <n v="0"/>
    <n v="0"/>
    <n v="0"/>
    <n v="0"/>
    <n v="0"/>
    <n v="0"/>
    <n v="0"/>
    <n v="8.7764866687400005"/>
    <n v="94.245342681475989"/>
    <n v="103.021829350216"/>
  </r>
  <r>
    <s v="113"/>
    <s v="113044"/>
    <s v="LUN - MIE - VIE"/>
    <s v="DIA"/>
    <s v="06:00 - 14:00"/>
    <s v="B2"/>
    <x v="7"/>
    <s v="Barrido Manual de Vías y Áreas Publicas"/>
    <n v="3"/>
    <n v="0"/>
    <n v="0"/>
    <n v="0"/>
    <n v="0"/>
    <n v="0"/>
    <n v="0"/>
    <n v="0"/>
    <n v="0"/>
    <n v="0"/>
    <n v="0"/>
    <n v="6.7096355988947005"/>
    <n v="6.7096355988947005"/>
    <n v="93.934898384525809"/>
    <n v="0"/>
    <n v="0"/>
    <n v="0"/>
    <n v="0"/>
    <n v="0"/>
    <n v="0"/>
    <n v="0"/>
    <n v="0"/>
    <n v="0"/>
    <n v="0"/>
    <n v="0"/>
    <n v="0"/>
    <n v="14"/>
    <n v="0"/>
    <n v="0"/>
    <n v="0"/>
    <n v="0"/>
    <n v="0"/>
    <n v="0"/>
    <n v="0"/>
    <n v="0"/>
    <n v="0"/>
    <n v="0"/>
    <n v="93.934898384525809"/>
    <n v="93.934898384525809"/>
  </r>
  <r>
    <s v="113"/>
    <s v="113045"/>
    <s v="LUN - MIE - VIE"/>
    <s v="DIA"/>
    <s v="06:00 - 14:00"/>
    <s v="B2"/>
    <x v="7"/>
    <s v="Barrido Manual de Vías y Áreas Publicas"/>
    <n v="3"/>
    <n v="0"/>
    <n v="0"/>
    <n v="0"/>
    <n v="0"/>
    <n v="0"/>
    <n v="0"/>
    <n v="0"/>
    <n v="0"/>
    <n v="0"/>
    <n v="0"/>
    <n v="6.7386315367832994"/>
    <n v="6.7386315367832994"/>
    <n v="94.340841514966186"/>
    <n v="0"/>
    <n v="0"/>
    <n v="0"/>
    <n v="0"/>
    <n v="0"/>
    <n v="0"/>
    <n v="0"/>
    <n v="0"/>
    <n v="0"/>
    <n v="0"/>
    <n v="0"/>
    <n v="0"/>
    <n v="14"/>
    <n v="0"/>
    <n v="0"/>
    <n v="0"/>
    <n v="0"/>
    <n v="0"/>
    <n v="0"/>
    <n v="0"/>
    <n v="0"/>
    <n v="0"/>
    <n v="0"/>
    <n v="94.340841514966186"/>
    <n v="94.340841514966186"/>
  </r>
  <r>
    <s v="113"/>
    <s v="113046"/>
    <s v="LUN - MIE - VIE"/>
    <s v="DIA"/>
    <s v="06:00 - 14:00"/>
    <s v="B2"/>
    <x v="7"/>
    <s v="Barrido Manual de Vías y Áreas Publicas"/>
    <n v="3"/>
    <n v="0"/>
    <n v="0"/>
    <n v="0"/>
    <n v="0"/>
    <n v="0"/>
    <n v="0"/>
    <n v="0"/>
    <n v="0"/>
    <n v="0"/>
    <n v="0"/>
    <n v="6.6306866321886497"/>
    <n v="6.6306866321886497"/>
    <n v="92.829612850641098"/>
    <n v="0"/>
    <n v="0"/>
    <n v="0"/>
    <n v="0"/>
    <n v="0"/>
    <n v="0"/>
    <n v="0"/>
    <n v="0"/>
    <n v="0"/>
    <n v="0"/>
    <n v="0"/>
    <n v="0"/>
    <n v="14"/>
    <n v="0"/>
    <n v="0"/>
    <n v="0"/>
    <n v="0"/>
    <n v="0"/>
    <n v="0"/>
    <n v="0"/>
    <n v="0"/>
    <n v="0"/>
    <n v="0"/>
    <n v="92.829612850641098"/>
    <n v="92.829612850641098"/>
  </r>
  <r>
    <s v="113"/>
    <s v="113047"/>
    <s v="LUN - MIE - VIE"/>
    <s v="DIA"/>
    <s v="06:00 - 14:00"/>
    <s v="B2"/>
    <x v="7"/>
    <s v="Barrido Manual de Vías y Áreas Publicas"/>
    <n v="3"/>
    <n v="12.8258131888"/>
    <n v="0"/>
    <n v="0"/>
    <n v="0"/>
    <n v="0"/>
    <n v="0"/>
    <n v="0"/>
    <n v="0"/>
    <n v="0"/>
    <n v="12.8258131888"/>
    <n v="6.6966675744326007"/>
    <n v="19.522480763232601"/>
    <n v="273.31473068525639"/>
    <n v="0"/>
    <n v="0"/>
    <n v="0"/>
    <n v="0"/>
    <n v="0"/>
    <n v="0"/>
    <n v="0"/>
    <n v="0"/>
    <n v="0"/>
    <n v="0"/>
    <n v="0"/>
    <n v="0"/>
    <n v="14"/>
    <n v="179.5613846432"/>
    <n v="0"/>
    <n v="0"/>
    <n v="0"/>
    <n v="0"/>
    <n v="0"/>
    <n v="0"/>
    <n v="0"/>
    <n v="0"/>
    <n v="179.5613846432"/>
    <n v="93.753346042056407"/>
    <n v="273.31473068525639"/>
  </r>
  <r>
    <s v="113"/>
    <s v="113048"/>
    <s v="LUN - MIE - VIE"/>
    <s v="DIA"/>
    <s v="06:00 - 14:00"/>
    <s v="B2"/>
    <x v="7"/>
    <s v="Barrido Manual de Vías y Áreas Publicas"/>
    <n v="3"/>
    <n v="0"/>
    <n v="0"/>
    <n v="0"/>
    <n v="0"/>
    <n v="0"/>
    <n v="0"/>
    <n v="0"/>
    <n v="0"/>
    <n v="0"/>
    <n v="0"/>
    <n v="6.8483089269135009"/>
    <n v="6.8483089269135009"/>
    <n v="95.876324976789007"/>
    <n v="0"/>
    <n v="0"/>
    <n v="0"/>
    <n v="0"/>
    <n v="0"/>
    <n v="0"/>
    <n v="0"/>
    <n v="0"/>
    <n v="0"/>
    <n v="0"/>
    <n v="0"/>
    <n v="0"/>
    <n v="14"/>
    <n v="0"/>
    <n v="0"/>
    <n v="0"/>
    <n v="0"/>
    <n v="0"/>
    <n v="0"/>
    <n v="0"/>
    <n v="0"/>
    <n v="0"/>
    <n v="0"/>
    <n v="95.876324976789007"/>
    <n v="95.876324976789007"/>
  </r>
  <r>
    <s v="113"/>
    <s v="113049"/>
    <s v="LUN - MIE - VIE"/>
    <s v="DIA"/>
    <s v="06:00 - 14:00"/>
    <s v="B2"/>
    <x v="7"/>
    <s v="Barrido Manual de Vías y Áreas Publicas"/>
    <n v="3"/>
    <n v="0"/>
    <n v="0"/>
    <n v="0"/>
    <n v="0"/>
    <n v="0"/>
    <n v="0"/>
    <n v="0"/>
    <n v="0"/>
    <n v="0"/>
    <n v="0"/>
    <n v="6.5405095316588016"/>
    <n v="6.5405095316588016"/>
    <n v="91.567133443223227"/>
    <n v="0"/>
    <n v="0"/>
    <n v="0"/>
    <n v="0"/>
    <n v="0"/>
    <n v="0"/>
    <n v="0"/>
    <n v="0"/>
    <n v="0"/>
    <n v="0"/>
    <n v="0"/>
    <n v="0"/>
    <n v="14"/>
    <n v="0"/>
    <n v="0"/>
    <n v="0"/>
    <n v="0"/>
    <n v="0"/>
    <n v="0"/>
    <n v="0"/>
    <n v="0"/>
    <n v="0"/>
    <n v="0"/>
    <n v="91.567133443223227"/>
    <n v="91.567133443223227"/>
  </r>
  <r>
    <s v="113"/>
    <s v="113050"/>
    <s v="LUN - MIE - VIE"/>
    <s v="DIA"/>
    <s v="06:00 - 14:00"/>
    <s v="B2"/>
    <x v="7"/>
    <s v="Barrido Manual de Vías y Áreas Publicas"/>
    <n v="3"/>
    <n v="0"/>
    <n v="0"/>
    <n v="0"/>
    <n v="0"/>
    <n v="0"/>
    <n v="0"/>
    <n v="0"/>
    <n v="0"/>
    <n v="0"/>
    <n v="0"/>
    <n v="6.5782496822529977"/>
    <n v="6.5782496822529977"/>
    <n v="92.095495551541973"/>
    <n v="0"/>
    <n v="0"/>
    <n v="0"/>
    <n v="0"/>
    <n v="0"/>
    <n v="0"/>
    <n v="0"/>
    <n v="0"/>
    <n v="0"/>
    <n v="0"/>
    <n v="0"/>
    <n v="0"/>
    <n v="14"/>
    <n v="0"/>
    <n v="0"/>
    <n v="0"/>
    <n v="0"/>
    <n v="0"/>
    <n v="0"/>
    <n v="0"/>
    <n v="0"/>
    <n v="0"/>
    <n v="0"/>
    <n v="92.095495551541973"/>
    <n v="92.095495551541973"/>
  </r>
  <r>
    <s v="113"/>
    <s v="113051"/>
    <s v="LUN - MIE - VIE"/>
    <s v="DIA"/>
    <s v="06:00 - 14:00"/>
    <s v="B2"/>
    <x v="7"/>
    <s v="Barrido Manual de Vías y Áreas Publicas"/>
    <n v="3"/>
    <n v="0"/>
    <n v="0"/>
    <n v="0"/>
    <n v="0"/>
    <n v="0"/>
    <n v="0"/>
    <n v="0"/>
    <n v="0"/>
    <n v="0"/>
    <n v="0"/>
    <n v="6.7110974588060017"/>
    <n v="6.7110974588060017"/>
    <n v="93.955364423284024"/>
    <n v="0"/>
    <n v="0"/>
    <n v="0"/>
    <n v="0"/>
    <n v="0"/>
    <n v="0"/>
    <n v="0"/>
    <n v="0"/>
    <n v="0"/>
    <n v="0"/>
    <n v="0"/>
    <n v="0"/>
    <n v="14"/>
    <n v="0"/>
    <n v="0"/>
    <n v="0"/>
    <n v="0"/>
    <n v="0"/>
    <n v="0"/>
    <n v="0"/>
    <n v="0"/>
    <n v="0"/>
    <n v="0"/>
    <n v="93.955364423284024"/>
    <n v="93.955364423284024"/>
  </r>
  <r>
    <s v="113"/>
    <s v="113052"/>
    <s v="LUN - MIE - VIE"/>
    <s v="DIA"/>
    <s v="06:00 - 14:00"/>
    <s v="B2"/>
    <x v="7"/>
    <s v="Barrido Manual de Vías y Áreas Publicas"/>
    <n v="3"/>
    <n v="7.0178330243999998"/>
    <n v="0"/>
    <n v="0"/>
    <n v="0"/>
    <n v="0"/>
    <n v="0"/>
    <n v="0"/>
    <n v="0"/>
    <n v="0"/>
    <n v="7.0178330243999998"/>
    <n v="6.6712371647950004"/>
    <n v="13.689070189195"/>
    <n v="191.64698264872999"/>
    <n v="0"/>
    <n v="0"/>
    <n v="0"/>
    <n v="0"/>
    <n v="0"/>
    <n v="0"/>
    <n v="0"/>
    <n v="0"/>
    <n v="0"/>
    <n v="0"/>
    <n v="0"/>
    <n v="0"/>
    <n v="14"/>
    <n v="98.249662341600001"/>
    <n v="0"/>
    <n v="0"/>
    <n v="0"/>
    <n v="0"/>
    <n v="0"/>
    <n v="0"/>
    <n v="0"/>
    <n v="0"/>
    <n v="98.249662341600001"/>
    <n v="93.397320307130002"/>
    <n v="191.64698264872999"/>
  </r>
  <r>
    <s v="113"/>
    <s v="113053"/>
    <s v="LUN - MIE - VIE"/>
    <s v="DIA"/>
    <s v="06:00 - 14:00"/>
    <s v="B2"/>
    <x v="7"/>
    <s v="Barrido Manual de Vías y Áreas Publicas"/>
    <n v="3"/>
    <n v="0"/>
    <n v="0"/>
    <n v="1.3862465675"/>
    <n v="0"/>
    <n v="0"/>
    <n v="0"/>
    <n v="0"/>
    <n v="0"/>
    <n v="0"/>
    <n v="1.3862465675"/>
    <n v="6.6416459254560003"/>
    <n v="8.0278924929560009"/>
    <n v="112.39049490138402"/>
    <n v="0"/>
    <n v="0"/>
    <n v="0"/>
    <n v="0"/>
    <n v="0"/>
    <n v="0"/>
    <n v="0"/>
    <n v="0"/>
    <n v="0"/>
    <n v="0"/>
    <n v="0"/>
    <n v="0"/>
    <n v="14"/>
    <n v="0"/>
    <n v="0"/>
    <n v="19.407451944999998"/>
    <n v="0"/>
    <n v="0"/>
    <n v="0"/>
    <n v="0"/>
    <n v="0"/>
    <n v="0"/>
    <n v="19.407451944999998"/>
    <n v="92.983042956383997"/>
    <n v="112.39049490138399"/>
  </r>
  <r>
    <s v="113"/>
    <s v="113054"/>
    <s v="LUN - MIE - VIE"/>
    <s v="DIA"/>
    <s v="06:00 - 14:00"/>
    <s v="B2"/>
    <x v="7"/>
    <s v="Barrido Manual de Vías y Áreas Publicas"/>
    <n v="3"/>
    <n v="0"/>
    <n v="0"/>
    <n v="0"/>
    <n v="0"/>
    <n v="0"/>
    <n v="0"/>
    <n v="0"/>
    <n v="0"/>
    <n v="0"/>
    <n v="0"/>
    <n v="6.8282422140848604"/>
    <n v="6.8282422140848604"/>
    <n v="95.595390997188048"/>
    <n v="0"/>
    <n v="0"/>
    <n v="0"/>
    <n v="0"/>
    <n v="0"/>
    <n v="0"/>
    <n v="0"/>
    <n v="0"/>
    <n v="0"/>
    <n v="0"/>
    <n v="0"/>
    <n v="0"/>
    <n v="14"/>
    <n v="0"/>
    <n v="0"/>
    <n v="0"/>
    <n v="0"/>
    <n v="0"/>
    <n v="0"/>
    <n v="0"/>
    <n v="0"/>
    <n v="0"/>
    <n v="0"/>
    <n v="95.595390997188048"/>
    <n v="95.595390997188048"/>
  </r>
  <r>
    <s v="113"/>
    <s v="113055"/>
    <s v="LUN - MIE - VIE"/>
    <s v="DIA"/>
    <s v="06:00 - 14:00"/>
    <s v="B2"/>
    <x v="7"/>
    <s v="Barrido Manual de Vías y Áreas Publicas"/>
    <n v="3"/>
    <n v="0"/>
    <n v="0"/>
    <n v="0"/>
    <n v="0"/>
    <n v="0"/>
    <n v="0"/>
    <n v="0"/>
    <n v="0"/>
    <n v="0"/>
    <n v="0"/>
    <n v="6.8308912906986006"/>
    <n v="6.8308912906986006"/>
    <n v="95.632478069780404"/>
    <n v="0"/>
    <n v="0"/>
    <n v="0"/>
    <n v="0"/>
    <n v="0"/>
    <n v="0"/>
    <n v="0"/>
    <n v="0"/>
    <n v="0"/>
    <n v="0"/>
    <n v="0"/>
    <n v="0"/>
    <n v="14"/>
    <n v="0"/>
    <n v="0"/>
    <n v="0"/>
    <n v="0"/>
    <n v="0"/>
    <n v="0"/>
    <n v="0"/>
    <n v="0"/>
    <n v="0"/>
    <n v="0"/>
    <n v="95.632478069780404"/>
    <n v="95.632478069780404"/>
  </r>
  <r>
    <s v="113"/>
    <s v="113056"/>
    <s v="LUN - MIE - VIE"/>
    <s v="DIA"/>
    <s v="06:00 - 14:00"/>
    <s v="B2"/>
    <x v="7"/>
    <s v="Barrido Manual de Vías y Áreas Publicas"/>
    <n v="3"/>
    <n v="2.8726753160999996"/>
    <n v="0"/>
    <n v="0"/>
    <n v="0"/>
    <n v="0"/>
    <n v="0"/>
    <n v="0"/>
    <n v="0"/>
    <n v="0"/>
    <n v="2.8726753160999996"/>
    <n v="6.7232916218229004"/>
    <n v="9.5959669379228991"/>
    <n v="134.34353713092059"/>
    <n v="0"/>
    <n v="0"/>
    <n v="0"/>
    <n v="0"/>
    <n v="0"/>
    <n v="0"/>
    <n v="0"/>
    <n v="0"/>
    <n v="0"/>
    <n v="0"/>
    <n v="0"/>
    <n v="0"/>
    <n v="14"/>
    <n v="40.217454425399993"/>
    <n v="0"/>
    <n v="0"/>
    <n v="0"/>
    <n v="0"/>
    <n v="0"/>
    <n v="0"/>
    <n v="0"/>
    <n v="0"/>
    <n v="40.217454425399993"/>
    <n v="94.126082705520602"/>
    <n v="134.34353713092059"/>
  </r>
  <r>
    <s v="113"/>
    <s v="113057"/>
    <s v="LUN - MIE - VIE"/>
    <s v="DIA"/>
    <s v="06:00 - 14:00"/>
    <s v="B2"/>
    <x v="7"/>
    <s v="Barrido Manual de Vías y Áreas Publicas"/>
    <n v="3"/>
    <n v="0"/>
    <n v="0"/>
    <n v="0"/>
    <n v="0"/>
    <n v="0"/>
    <n v="0"/>
    <n v="0"/>
    <n v="0"/>
    <n v="0"/>
    <n v="0"/>
    <n v="4.9158769752471985"/>
    <n v="4.9158769752471985"/>
    <n v="68.822277653460773"/>
    <n v="0"/>
    <n v="0"/>
    <n v="0"/>
    <n v="0"/>
    <n v="0"/>
    <n v="0"/>
    <n v="0"/>
    <n v="0"/>
    <n v="0"/>
    <n v="0"/>
    <n v="0"/>
    <n v="0"/>
    <n v="14"/>
    <n v="0"/>
    <n v="0"/>
    <n v="0"/>
    <n v="0"/>
    <n v="0"/>
    <n v="0"/>
    <n v="0"/>
    <n v="0"/>
    <n v="0"/>
    <n v="0"/>
    <n v="68.822277653460773"/>
    <n v="68.822277653460773"/>
  </r>
  <r>
    <s v="113"/>
    <s v="113058"/>
    <s v="LUN - MIE - VIE"/>
    <s v="DIA"/>
    <s v="06:00 - 14:00"/>
    <s v="B2"/>
    <x v="7"/>
    <s v="Barrido Manual de Vías y Áreas Publicas"/>
    <n v="3"/>
    <n v="0"/>
    <n v="0"/>
    <n v="0"/>
    <n v="0"/>
    <n v="0"/>
    <n v="0"/>
    <n v="0"/>
    <n v="0"/>
    <n v="0"/>
    <n v="0"/>
    <n v="5.4848817148876998"/>
    <n v="5.4848817148876998"/>
    <n v="76.788344008427799"/>
    <n v="0"/>
    <n v="0"/>
    <n v="0"/>
    <n v="0"/>
    <n v="0"/>
    <n v="0"/>
    <n v="0"/>
    <n v="0"/>
    <n v="0"/>
    <n v="0"/>
    <n v="0"/>
    <n v="0"/>
    <n v="14"/>
    <n v="0"/>
    <n v="0"/>
    <n v="0"/>
    <n v="0"/>
    <n v="0"/>
    <n v="0"/>
    <n v="0"/>
    <n v="0"/>
    <n v="0"/>
    <n v="0"/>
    <n v="76.788344008427799"/>
    <n v="76.788344008427799"/>
  </r>
  <r>
    <s v="113"/>
    <s v="113059"/>
    <s v="LUN - MIE - VIE"/>
    <s v="DIA"/>
    <s v="06:00 - 14:00"/>
    <s v="B2"/>
    <x v="7"/>
    <s v="Barrido Manual de Vías y Áreas Publicas"/>
    <n v="3"/>
    <n v="0"/>
    <n v="0"/>
    <n v="0"/>
    <n v="0"/>
    <n v="0"/>
    <n v="0"/>
    <n v="0"/>
    <n v="0"/>
    <n v="0"/>
    <n v="0"/>
    <n v="4.8910688190560601"/>
    <n v="4.8910688190560601"/>
    <n v="68.474963466784843"/>
    <n v="0"/>
    <n v="0"/>
    <n v="0"/>
    <n v="0"/>
    <n v="0"/>
    <n v="0"/>
    <n v="0"/>
    <n v="0"/>
    <n v="0"/>
    <n v="0"/>
    <n v="0"/>
    <n v="0"/>
    <n v="14"/>
    <n v="0"/>
    <n v="0"/>
    <n v="0"/>
    <n v="0"/>
    <n v="0"/>
    <n v="0"/>
    <n v="0"/>
    <n v="0"/>
    <n v="0"/>
    <n v="0"/>
    <n v="68.474963466784843"/>
    <n v="68.474963466784843"/>
  </r>
  <r>
    <s v="113"/>
    <s v="113060"/>
    <s v="LUN - MIE - VIE"/>
    <s v="DIA"/>
    <s v="06:00 - 14:00"/>
    <s v="B2"/>
    <x v="7"/>
    <s v="Barrido Manual de Vías y Áreas Publicas"/>
    <n v="3"/>
    <n v="0"/>
    <n v="0"/>
    <n v="0"/>
    <n v="0"/>
    <n v="0"/>
    <n v="0"/>
    <n v="0"/>
    <n v="0"/>
    <n v="0"/>
    <n v="0"/>
    <n v="5.173949706378087"/>
    <n v="5.173949706378087"/>
    <n v="72.435295889293215"/>
    <n v="0"/>
    <n v="0"/>
    <n v="0"/>
    <n v="0"/>
    <n v="0"/>
    <n v="0"/>
    <n v="0"/>
    <n v="0"/>
    <n v="0"/>
    <n v="0"/>
    <n v="0"/>
    <n v="0"/>
    <n v="14"/>
    <n v="0"/>
    <n v="0"/>
    <n v="0"/>
    <n v="0"/>
    <n v="0"/>
    <n v="0"/>
    <n v="0"/>
    <n v="0"/>
    <n v="0"/>
    <n v="0"/>
    <n v="72.435295889293215"/>
    <n v="72.435295889293215"/>
  </r>
  <r>
    <s v="113"/>
    <s v="113061"/>
    <s v="LUN - MIE - VIE"/>
    <s v="DIA"/>
    <s v="06:00 - 14:00"/>
    <s v="B2"/>
    <x v="7"/>
    <s v="Barrido Manual de Vías y Áreas Publicas"/>
    <n v="3"/>
    <n v="0"/>
    <n v="0"/>
    <n v="0"/>
    <n v="0"/>
    <n v="0"/>
    <n v="0"/>
    <n v="0"/>
    <n v="0"/>
    <n v="0"/>
    <n v="0"/>
    <n v="6.0530177810684007"/>
    <n v="6.0530177810684007"/>
    <n v="84.742248934957615"/>
    <n v="0"/>
    <n v="0"/>
    <n v="0"/>
    <n v="0"/>
    <n v="0"/>
    <n v="0"/>
    <n v="0"/>
    <n v="0"/>
    <n v="0"/>
    <n v="0"/>
    <n v="0"/>
    <n v="0"/>
    <n v="14"/>
    <n v="0"/>
    <n v="0"/>
    <n v="0"/>
    <n v="0"/>
    <n v="0"/>
    <n v="0"/>
    <n v="0"/>
    <n v="0"/>
    <n v="0"/>
    <n v="0"/>
    <n v="84.742248934957615"/>
    <n v="84.742248934957615"/>
  </r>
  <r>
    <s v="113"/>
    <s v="113062"/>
    <s v="LUN - MIE - VIE"/>
    <s v="DIA"/>
    <s v="06:00 - 14:00"/>
    <s v="B8"/>
    <x v="2"/>
    <s v="Barrido Manual de Vías y Áreas Publicas"/>
    <n v="3"/>
    <n v="4.6372346388999999"/>
    <n v="0"/>
    <n v="0"/>
    <n v="0.65030695494000001"/>
    <n v="5.1700547134399999"/>
    <n v="0"/>
    <n v="0"/>
    <n v="0"/>
    <n v="0"/>
    <n v="10.457596307279999"/>
    <n v="3.0503043013899998"/>
    <n v="13.507900608669999"/>
    <n v="189.11060852137999"/>
    <n v="0"/>
    <n v="0"/>
    <n v="0"/>
    <n v="0"/>
    <n v="0"/>
    <n v="0"/>
    <n v="0"/>
    <n v="0"/>
    <n v="0"/>
    <n v="0"/>
    <n v="0"/>
    <n v="0"/>
    <n v="14"/>
    <n v="64.921284944600004"/>
    <n v="0"/>
    <n v="0"/>
    <n v="9.1042973691600011"/>
    <n v="72.380765988159993"/>
    <n v="0"/>
    <n v="0"/>
    <n v="0"/>
    <n v="0"/>
    <n v="146.40634830191999"/>
    <n v="42.704260219459997"/>
    <n v="189.11060852137999"/>
  </r>
  <r>
    <s v="113"/>
    <s v="113063"/>
    <s v="LUN - MIE - VIE"/>
    <s v="DIA"/>
    <s v="06:00 - 14:00"/>
    <s v="B3"/>
    <x v="4"/>
    <s v="Barrido Manual de Vías y Áreas Publicas"/>
    <n v="3"/>
    <n v="0"/>
    <n v="0"/>
    <n v="0"/>
    <n v="26.062762439299998"/>
    <n v="0"/>
    <n v="0"/>
    <n v="0"/>
    <n v="0"/>
    <n v="0"/>
    <n v="26.062762439299998"/>
    <n v="3.1101125361599999"/>
    <n v="29.172874975459997"/>
    <n v="408.42024965643998"/>
    <n v="0"/>
    <n v="0"/>
    <n v="0"/>
    <n v="0"/>
    <n v="0"/>
    <n v="0"/>
    <n v="0"/>
    <n v="0"/>
    <n v="0"/>
    <n v="0"/>
    <n v="0"/>
    <n v="0"/>
    <n v="14"/>
    <n v="0"/>
    <n v="0"/>
    <n v="0"/>
    <n v="364.87867415019997"/>
    <n v="0"/>
    <n v="0"/>
    <n v="0"/>
    <n v="0"/>
    <n v="0"/>
    <n v="364.87867415019997"/>
    <n v="43.541575506240001"/>
    <n v="408.42024965643998"/>
  </r>
  <r>
    <s v="113"/>
    <s v="113064"/>
    <s v="LUN - MIE - VIE"/>
    <s v="DIA"/>
    <s v="06:00 - 14:00"/>
    <s v="B3"/>
    <x v="4"/>
    <s v="Barrido Manual de Vías y Áreas Publicas"/>
    <n v="3"/>
    <n v="0.95578360542999996"/>
    <n v="0.27232413190999999"/>
    <n v="0"/>
    <n v="0"/>
    <n v="2.1010665208699999"/>
    <n v="0"/>
    <n v="0"/>
    <n v="0"/>
    <n v="0"/>
    <n v="3.3291742582100001"/>
    <n v="0"/>
    <n v="3.3291742582100001"/>
    <n v="46.608439614940004"/>
    <n v="0"/>
    <n v="0"/>
    <n v="0"/>
    <n v="0"/>
    <n v="0"/>
    <n v="0"/>
    <n v="0"/>
    <n v="0"/>
    <n v="0"/>
    <n v="0"/>
    <n v="0"/>
    <n v="0"/>
    <n v="14"/>
    <n v="13.38097047602"/>
    <n v="3.8125378467399997"/>
    <n v="0"/>
    <n v="0"/>
    <n v="29.41493129218"/>
    <n v="0"/>
    <n v="0"/>
    <n v="0"/>
    <n v="0"/>
    <n v="46.608439614940004"/>
    <n v="0"/>
    <n v="46.608439614940004"/>
  </r>
  <r>
    <s v="114"/>
    <s v="114038"/>
    <s v="MAR - JUE - SAB"/>
    <s v="DIA"/>
    <s v="06:00 - 14:00"/>
    <s v="B2"/>
    <x v="7"/>
    <s v="Barrido Manual de Vías y Áreas Publicas"/>
    <n v="3"/>
    <n v="0"/>
    <n v="0"/>
    <n v="0"/>
    <n v="0.17342532416000001"/>
    <n v="0"/>
    <n v="0"/>
    <n v="0"/>
    <n v="0"/>
    <n v="0"/>
    <n v="0.17342532416000001"/>
    <n v="6.614782347189001"/>
    <n v="6.7882076713490012"/>
    <n v="88.24669972753702"/>
    <n v="0"/>
    <n v="0"/>
    <n v="0"/>
    <n v="0"/>
    <n v="0"/>
    <n v="0"/>
    <n v="0"/>
    <n v="0"/>
    <n v="0"/>
    <n v="0"/>
    <n v="0"/>
    <n v="0"/>
    <n v="13"/>
    <n v="0"/>
    <n v="0"/>
    <n v="0"/>
    <n v="2.2545292140800002"/>
    <n v="0"/>
    <n v="0"/>
    <n v="0"/>
    <n v="0"/>
    <n v="0"/>
    <n v="2.2545292140800002"/>
    <n v="85.992170513457012"/>
    <n v="88.246699727537006"/>
  </r>
  <r>
    <s v="114"/>
    <s v="114039"/>
    <s v="MAR - JUE - SAB"/>
    <s v="DIA"/>
    <s v="06:00 - 14:00"/>
    <s v="B2"/>
    <x v="7"/>
    <s v="Barrido Manual de Vías y Áreas Publicas"/>
    <n v="3"/>
    <n v="0"/>
    <n v="0"/>
    <n v="0"/>
    <n v="0.99248452580999991"/>
    <n v="0"/>
    <n v="0"/>
    <n v="0"/>
    <n v="0"/>
    <n v="0"/>
    <n v="0.99248452580999991"/>
    <n v="6.5046737129980006"/>
    <n v="7.4971582388080007"/>
    <n v="97.463057104504003"/>
    <n v="0"/>
    <n v="0"/>
    <n v="0"/>
    <n v="0"/>
    <n v="0"/>
    <n v="0"/>
    <n v="0"/>
    <n v="0"/>
    <n v="0"/>
    <n v="0"/>
    <n v="0"/>
    <n v="0"/>
    <n v="13"/>
    <n v="0"/>
    <n v="0"/>
    <n v="0"/>
    <n v="12.902298835529999"/>
    <n v="0"/>
    <n v="0"/>
    <n v="0"/>
    <n v="0"/>
    <n v="0"/>
    <n v="12.902298835529999"/>
    <n v="84.560758268974013"/>
    <n v="97.463057104504017"/>
  </r>
  <r>
    <s v="114"/>
    <s v="114040"/>
    <s v="MAR - JUE - SAB"/>
    <s v="DIA"/>
    <s v="06:00 - 14:00"/>
    <s v="B2"/>
    <x v="7"/>
    <s v="Barrido Manual de Vías y Áreas Publicas"/>
    <n v="3"/>
    <n v="0"/>
    <n v="0"/>
    <n v="0"/>
    <n v="0"/>
    <n v="0"/>
    <n v="0"/>
    <n v="0"/>
    <n v="0"/>
    <n v="0"/>
    <n v="0"/>
    <n v="6.7777773765480021"/>
    <n v="6.7777773765480021"/>
    <n v="88.111105895124027"/>
    <n v="0"/>
    <n v="0"/>
    <n v="0"/>
    <n v="0"/>
    <n v="0"/>
    <n v="0"/>
    <n v="0"/>
    <n v="0"/>
    <n v="0"/>
    <n v="0"/>
    <n v="0"/>
    <n v="0"/>
    <n v="13"/>
    <n v="0"/>
    <n v="0"/>
    <n v="0"/>
    <n v="0"/>
    <n v="0"/>
    <n v="0"/>
    <n v="0"/>
    <n v="0"/>
    <n v="0"/>
    <n v="0"/>
    <n v="88.111105895124027"/>
    <n v="88.111105895124027"/>
  </r>
  <r>
    <s v="114"/>
    <s v="114041"/>
    <s v="MAR - JUE - SAB"/>
    <s v="DIA"/>
    <s v="06:00 - 14:00"/>
    <s v="B2"/>
    <x v="7"/>
    <s v="Barrido Manual de Vías y Áreas Publicas"/>
    <n v="3"/>
    <n v="3.9694682940999999"/>
    <n v="0"/>
    <n v="0"/>
    <n v="0"/>
    <n v="0"/>
    <n v="0"/>
    <n v="0"/>
    <n v="0"/>
    <n v="0"/>
    <n v="3.9694682940999999"/>
    <n v="6.9820296791771002"/>
    <n v="10.9514979732771"/>
    <n v="142.3694736526023"/>
    <n v="0"/>
    <n v="0"/>
    <n v="0"/>
    <n v="0"/>
    <n v="0"/>
    <n v="0"/>
    <n v="0"/>
    <n v="0"/>
    <n v="0"/>
    <n v="0"/>
    <n v="0"/>
    <n v="0"/>
    <n v="13"/>
    <n v="51.603087823300001"/>
    <n v="0"/>
    <n v="0"/>
    <n v="0"/>
    <n v="0"/>
    <n v="0"/>
    <n v="0"/>
    <n v="0"/>
    <n v="0"/>
    <n v="51.603087823300001"/>
    <n v="90.766385829302308"/>
    <n v="142.36947365260232"/>
  </r>
  <r>
    <s v="114"/>
    <s v="114042"/>
    <s v="MAR - JUE - SAB"/>
    <s v="DIA"/>
    <s v="06:00 - 14:00"/>
    <s v="B2"/>
    <x v="7"/>
    <s v="Barrido Manual de Vías y Áreas Publicas"/>
    <n v="3"/>
    <n v="0.97562849689999998"/>
    <n v="0"/>
    <n v="0"/>
    <n v="0"/>
    <n v="0"/>
    <n v="0"/>
    <n v="0"/>
    <n v="0"/>
    <n v="0"/>
    <n v="0.97562849689999998"/>
    <n v="6.4011444276487"/>
    <n v="7.3767729245486997"/>
    <n v="95.8980480191331"/>
    <n v="0"/>
    <n v="0"/>
    <n v="0"/>
    <n v="0"/>
    <n v="0"/>
    <n v="0"/>
    <n v="0"/>
    <n v="0"/>
    <n v="0"/>
    <n v="0"/>
    <n v="0"/>
    <n v="0"/>
    <n v="13"/>
    <n v="12.683170459699999"/>
    <n v="0"/>
    <n v="0"/>
    <n v="0"/>
    <n v="0"/>
    <n v="0"/>
    <n v="0"/>
    <n v="0"/>
    <n v="0"/>
    <n v="12.683170459699999"/>
    <n v="83.214877559433106"/>
    <n v="95.8980480191331"/>
  </r>
  <r>
    <s v="114"/>
    <s v="114043"/>
    <s v="MAR - JUE - SAB"/>
    <s v="DIA"/>
    <s v="06:00 - 14:00"/>
    <s v="B2"/>
    <x v="7"/>
    <s v="Barrido Manual de Vías y Áreas Publicas"/>
    <n v="3"/>
    <n v="2.2319176828500003"/>
    <n v="0"/>
    <n v="7.7726238334"/>
    <n v="0"/>
    <n v="0"/>
    <n v="0"/>
    <n v="0"/>
    <n v="0"/>
    <n v="0"/>
    <n v="10.004541516250001"/>
    <n v="6.4496583147928988"/>
    <n v="16.454199831042899"/>
    <n v="213.90459780355769"/>
    <n v="0"/>
    <n v="0"/>
    <n v="0"/>
    <n v="0"/>
    <n v="0"/>
    <n v="0"/>
    <n v="0"/>
    <n v="0"/>
    <n v="0"/>
    <n v="0"/>
    <n v="0"/>
    <n v="0"/>
    <n v="13"/>
    <n v="29.014929877050005"/>
    <n v="0"/>
    <n v="101.0441098342"/>
    <n v="0"/>
    <n v="0"/>
    <n v="0"/>
    <n v="0"/>
    <n v="0"/>
    <n v="0"/>
    <n v="130.05903971125002"/>
    <n v="83.845558092307684"/>
    <n v="213.90459780355769"/>
  </r>
  <r>
    <s v="114"/>
    <s v="114044"/>
    <s v="MAR - JUE - SAB"/>
    <s v="DIA"/>
    <s v="06:00 - 14:00"/>
    <s v="B2"/>
    <x v="7"/>
    <s v="Barrido Manual de Vías y Áreas Publicas"/>
    <n v="3"/>
    <n v="0"/>
    <n v="0"/>
    <n v="0"/>
    <n v="0"/>
    <n v="0"/>
    <n v="0"/>
    <n v="0"/>
    <n v="0"/>
    <n v="0"/>
    <n v="0"/>
    <n v="5.153111413495"/>
    <n v="5.153111413495"/>
    <n v="66.990448375434994"/>
    <n v="0"/>
    <n v="0"/>
    <n v="0"/>
    <n v="0"/>
    <n v="0"/>
    <n v="0"/>
    <n v="0"/>
    <n v="0"/>
    <n v="0"/>
    <n v="0"/>
    <n v="0"/>
    <n v="0"/>
    <n v="13"/>
    <n v="0"/>
    <n v="0"/>
    <n v="0"/>
    <n v="0"/>
    <n v="0"/>
    <n v="0"/>
    <n v="0"/>
    <n v="0"/>
    <n v="0"/>
    <n v="0"/>
    <n v="66.990448375434994"/>
    <n v="66.990448375434994"/>
  </r>
  <r>
    <s v="114"/>
    <s v="114045"/>
    <s v="MAR - JUE - SAB"/>
    <s v="DIA"/>
    <s v="06:00 - 14:00"/>
    <s v="B2"/>
    <x v="7"/>
    <s v="Barrido Manual de Vías y Áreas Publicas"/>
    <n v="3"/>
    <n v="1.475812986"/>
    <n v="0"/>
    <n v="0"/>
    <n v="0"/>
    <n v="0"/>
    <n v="0"/>
    <n v="0"/>
    <n v="0"/>
    <n v="0"/>
    <n v="1.475812986"/>
    <n v="5.140986852419001"/>
    <n v="6.6167998384190012"/>
    <n v="86.01839789944701"/>
    <n v="0"/>
    <n v="0"/>
    <n v="0"/>
    <n v="0"/>
    <n v="0"/>
    <n v="0"/>
    <n v="0"/>
    <n v="0"/>
    <n v="0"/>
    <n v="0"/>
    <n v="0"/>
    <n v="0"/>
    <n v="13"/>
    <n v="19.185568818"/>
    <n v="0"/>
    <n v="0"/>
    <n v="0"/>
    <n v="0"/>
    <n v="0"/>
    <n v="0"/>
    <n v="0"/>
    <n v="0"/>
    <n v="19.185568818"/>
    <n v="66.832829081447017"/>
    <n v="86.018397899447024"/>
  </r>
  <r>
    <s v="114"/>
    <s v="114046"/>
    <s v="MAR - JUE - SAB"/>
    <s v="DIA"/>
    <s v="06:00 - 14:00"/>
    <s v="B2"/>
    <x v="7"/>
    <s v="Barrido Manual de Vías y Áreas Publicas"/>
    <n v="3"/>
    <n v="4.1194096304999999"/>
    <n v="0"/>
    <n v="0"/>
    <n v="0"/>
    <n v="0"/>
    <n v="0"/>
    <n v="0"/>
    <n v="0"/>
    <n v="0"/>
    <n v="4.1194096304999999"/>
    <n v="6.6182945295944107"/>
    <n v="10.73770416009441"/>
    <n v="139.59015408122733"/>
    <n v="0"/>
    <n v="0"/>
    <n v="0"/>
    <n v="0"/>
    <n v="0"/>
    <n v="0"/>
    <n v="0"/>
    <n v="0"/>
    <n v="0"/>
    <n v="0"/>
    <n v="0"/>
    <n v="0"/>
    <n v="13"/>
    <n v="53.5523251965"/>
    <n v="0"/>
    <n v="0"/>
    <n v="0"/>
    <n v="0"/>
    <n v="0"/>
    <n v="0"/>
    <n v="0"/>
    <n v="0"/>
    <n v="53.5523251965"/>
    <n v="86.037828884727332"/>
    <n v="139.59015408122733"/>
  </r>
  <r>
    <s v="114"/>
    <s v="114047"/>
    <s v="MAR - JUE - SAB"/>
    <s v="DIA"/>
    <s v="06:00 - 14:00"/>
    <s v="B2"/>
    <x v="7"/>
    <s v="Barrido Manual de Vías y Áreas Publicas"/>
    <n v="3"/>
    <n v="0"/>
    <n v="0"/>
    <n v="4.2783053792000008"/>
    <n v="0"/>
    <n v="0"/>
    <n v="0"/>
    <n v="0"/>
    <n v="0"/>
    <n v="0"/>
    <n v="4.2783053792000008"/>
    <n v="8.7214489886089996"/>
    <n v="12.999754367809"/>
    <n v="168.99680678151699"/>
    <n v="0"/>
    <n v="0"/>
    <n v="0"/>
    <n v="0"/>
    <n v="0"/>
    <n v="0"/>
    <n v="0"/>
    <n v="0"/>
    <n v="0"/>
    <n v="0"/>
    <n v="0"/>
    <n v="0"/>
    <n v="13"/>
    <n v="0"/>
    <n v="0"/>
    <n v="55.617969929600008"/>
    <n v="0"/>
    <n v="0"/>
    <n v="0"/>
    <n v="0"/>
    <n v="0"/>
    <n v="0"/>
    <n v="55.617969929600008"/>
    <n v="113.378836851917"/>
    <n v="168.99680678151702"/>
  </r>
  <r>
    <s v="114"/>
    <s v="114048"/>
    <s v="MAR - JUE - SAB"/>
    <s v="DIA"/>
    <s v="06:00 - 14:00"/>
    <s v="B2"/>
    <x v="7"/>
    <s v="Barrido Manual de Vías y Áreas Publicas"/>
    <n v="3"/>
    <n v="1.3006661376999999"/>
    <n v="0"/>
    <n v="0"/>
    <n v="0.50385575669999993"/>
    <n v="0"/>
    <n v="0"/>
    <n v="0"/>
    <n v="0"/>
    <n v="0"/>
    <n v="1.8045218943999999"/>
    <n v="6.5150576985107991"/>
    <n v="8.3195795929107987"/>
    <n v="108.15453470784038"/>
    <n v="0"/>
    <n v="0"/>
    <n v="0"/>
    <n v="0"/>
    <n v="0"/>
    <n v="0"/>
    <n v="0"/>
    <n v="0"/>
    <n v="0"/>
    <n v="0"/>
    <n v="0"/>
    <n v="0"/>
    <n v="13"/>
    <n v="16.9086597901"/>
    <n v="0"/>
    <n v="0"/>
    <n v="6.5501248370999994"/>
    <n v="0"/>
    <n v="0"/>
    <n v="0"/>
    <n v="0"/>
    <n v="0"/>
    <n v="23.4587846272"/>
    <n v="84.695750080640394"/>
    <n v="108.1545347078404"/>
  </r>
  <r>
    <s v="114"/>
    <s v="114049"/>
    <s v="MAR - JUE - SAB"/>
    <s v="DIA"/>
    <s v="06:00 - 14:00"/>
    <s v="B2"/>
    <x v="7"/>
    <s v="Barrido Manual de Vías y Áreas Publicas"/>
    <n v="3"/>
    <n v="28.793992676780004"/>
    <n v="0"/>
    <n v="19.418529844699997"/>
    <n v="0"/>
    <n v="0"/>
    <n v="0"/>
    <n v="0"/>
    <n v="0"/>
    <n v="0"/>
    <n v="48.212522521479997"/>
    <n v="7.1201438109600002"/>
    <n v="55.332666332439999"/>
    <n v="719.32466232171998"/>
    <n v="0"/>
    <n v="0"/>
    <n v="0"/>
    <n v="0"/>
    <n v="0"/>
    <n v="0"/>
    <n v="0"/>
    <n v="0"/>
    <n v="0"/>
    <n v="0"/>
    <n v="0"/>
    <n v="0"/>
    <n v="13"/>
    <n v="374.32190479814005"/>
    <n v="0"/>
    <n v="252.44088798109996"/>
    <n v="0"/>
    <n v="0"/>
    <n v="0"/>
    <n v="0"/>
    <n v="0"/>
    <n v="0"/>
    <n v="626.76279277923993"/>
    <n v="92.561869542479997"/>
    <n v="719.32466232171987"/>
  </r>
  <r>
    <s v="114"/>
    <s v="114050"/>
    <s v="MAR - JUE - SAB"/>
    <s v="DIA"/>
    <s v="06:00 - 14:00"/>
    <s v="B2"/>
    <x v="7"/>
    <s v="Barrido Manual de Vías y Áreas Publicas"/>
    <n v="3"/>
    <n v="2.1719388788200003"/>
    <n v="0"/>
    <n v="0"/>
    <n v="2.0417743790929999"/>
    <n v="0"/>
    <n v="0"/>
    <n v="0"/>
    <n v="0"/>
    <n v="0"/>
    <n v="4.2137132579129997"/>
    <n v="6.8934443288687008"/>
    <n v="11.1071575867817"/>
    <n v="144.39304862816209"/>
    <n v="0"/>
    <n v="0"/>
    <n v="0"/>
    <n v="0"/>
    <n v="0"/>
    <n v="0"/>
    <n v="0"/>
    <n v="0"/>
    <n v="0"/>
    <n v="0"/>
    <n v="0"/>
    <n v="0"/>
    <n v="13"/>
    <n v="28.235205424660002"/>
    <n v="0"/>
    <n v="0"/>
    <n v="26.543066928208997"/>
    <n v="0"/>
    <n v="0"/>
    <n v="0"/>
    <n v="0"/>
    <n v="0"/>
    <n v="54.778272352868996"/>
    <n v="89.61477627529311"/>
    <n v="144.39304862816209"/>
  </r>
  <r>
    <s v="114"/>
    <s v="114051"/>
    <s v="MAR - JUE - SAB"/>
    <s v="DIA"/>
    <s v="06:00 - 14:00"/>
    <s v="B2"/>
    <x v="7"/>
    <s v="Barrido Manual de Vías y Áreas Publicas"/>
    <n v="3"/>
    <n v="3.2483122117000001"/>
    <n v="0"/>
    <n v="0"/>
    <n v="1.2735352938290001"/>
    <n v="0"/>
    <n v="0"/>
    <n v="0"/>
    <n v="0"/>
    <n v="0"/>
    <n v="4.5218475055290002"/>
    <n v="6.6863261928387976"/>
    <n v="11.208173698367798"/>
    <n v="145.70625807878136"/>
    <n v="0"/>
    <n v="0"/>
    <n v="0"/>
    <n v="0"/>
    <n v="0"/>
    <n v="0"/>
    <n v="0"/>
    <n v="0"/>
    <n v="0"/>
    <n v="0"/>
    <n v="0"/>
    <n v="0"/>
    <n v="13"/>
    <n v="42.228058752099997"/>
    <n v="0"/>
    <n v="0"/>
    <n v="16.555958819777"/>
    <n v="0"/>
    <n v="0"/>
    <n v="0"/>
    <n v="0"/>
    <n v="0"/>
    <n v="58.784017571877001"/>
    <n v="86.922240506904373"/>
    <n v="145.70625807878139"/>
  </r>
  <r>
    <s v="114"/>
    <s v="114052"/>
    <s v="MAR - JUE - SAB"/>
    <s v="DIA"/>
    <s v="06:00 - 14:00"/>
    <s v="B2"/>
    <x v="7"/>
    <s v="Barrido Manual de Vías y Áreas Publicas"/>
    <n v="3"/>
    <n v="1.4631671197"/>
    <n v="0"/>
    <n v="0"/>
    <n v="0"/>
    <n v="2.3833944850000002"/>
    <n v="0"/>
    <n v="0"/>
    <n v="0"/>
    <n v="0"/>
    <n v="3.8465616047000002"/>
    <n v="6.5326718550672096"/>
    <n v="10.37923345976721"/>
    <n v="134.93003497697373"/>
    <n v="0"/>
    <n v="0"/>
    <n v="0"/>
    <n v="0"/>
    <n v="0"/>
    <n v="0"/>
    <n v="0"/>
    <n v="0"/>
    <n v="0"/>
    <n v="0"/>
    <n v="0"/>
    <n v="0"/>
    <n v="13"/>
    <n v="19.021172556100002"/>
    <n v="0"/>
    <n v="0"/>
    <n v="0"/>
    <n v="30.984128305000002"/>
    <n v="0"/>
    <n v="0"/>
    <n v="0"/>
    <n v="0"/>
    <n v="50.005300861100004"/>
    <n v="84.924734115873719"/>
    <n v="134.93003497697373"/>
  </r>
  <r>
    <s v="114"/>
    <s v="114053"/>
    <s v="MAR - JUE - SAB"/>
    <s v="DIA"/>
    <s v="06:00 - 14:00"/>
    <s v="B2"/>
    <x v="7"/>
    <s v="Barrido Manual de Vías y Áreas Publicas"/>
    <n v="3"/>
    <n v="0"/>
    <n v="0"/>
    <n v="0"/>
    <n v="0"/>
    <n v="0"/>
    <n v="0"/>
    <n v="0"/>
    <n v="0"/>
    <n v="0"/>
    <n v="0"/>
    <n v="6.1068199240430019"/>
    <n v="6.1068199240430019"/>
    <n v="79.388659012559032"/>
    <n v="0"/>
    <n v="0"/>
    <n v="0"/>
    <n v="0"/>
    <n v="0"/>
    <n v="0"/>
    <n v="0"/>
    <n v="0"/>
    <n v="0"/>
    <n v="0"/>
    <n v="0"/>
    <n v="0"/>
    <n v="13"/>
    <n v="0"/>
    <n v="0"/>
    <n v="0"/>
    <n v="0"/>
    <n v="0"/>
    <n v="0"/>
    <n v="0"/>
    <n v="0"/>
    <n v="0"/>
    <n v="0"/>
    <n v="79.388659012559032"/>
    <n v="79.388659012559032"/>
  </r>
  <r>
    <s v="114"/>
    <s v="114054"/>
    <s v="MAR - JUE - SAB"/>
    <s v="DIA"/>
    <s v="06:00 - 14:00"/>
    <s v="B2"/>
    <x v="7"/>
    <s v="Barrido Manual de Vías y Áreas Publicas"/>
    <n v="3"/>
    <n v="0"/>
    <n v="0"/>
    <n v="0"/>
    <n v="0"/>
    <n v="0"/>
    <n v="0"/>
    <n v="0"/>
    <n v="0"/>
    <n v="0"/>
    <n v="0"/>
    <n v="6.6064970937860013"/>
    <n v="6.6064970937860013"/>
    <n v="85.884462219218022"/>
    <n v="0"/>
    <n v="0"/>
    <n v="0"/>
    <n v="0"/>
    <n v="0"/>
    <n v="0"/>
    <n v="0"/>
    <n v="0"/>
    <n v="0"/>
    <n v="0"/>
    <n v="0"/>
    <n v="0"/>
    <n v="13"/>
    <n v="0"/>
    <n v="0"/>
    <n v="0"/>
    <n v="0"/>
    <n v="0"/>
    <n v="0"/>
    <n v="0"/>
    <n v="0"/>
    <n v="0"/>
    <n v="0"/>
    <n v="85.884462219218022"/>
    <n v="85.884462219218022"/>
  </r>
  <r>
    <s v="114"/>
    <s v="114055"/>
    <s v="MAR - JUE - SAB"/>
    <s v="DIA"/>
    <s v="06:00 - 14:00"/>
    <s v="B2"/>
    <x v="7"/>
    <s v="Barrido Manual de Vías y Áreas Publicas"/>
    <n v="3"/>
    <n v="8.9687758824999992"/>
    <n v="0"/>
    <n v="0"/>
    <n v="0"/>
    <n v="0"/>
    <n v="0"/>
    <n v="0"/>
    <n v="0"/>
    <n v="0"/>
    <n v="8.9687758824999992"/>
    <n v="6.1850169476091992"/>
    <n v="15.153792830109198"/>
    <n v="196.99930679141957"/>
    <n v="0"/>
    <n v="0"/>
    <n v="0"/>
    <n v="0"/>
    <n v="0"/>
    <n v="0"/>
    <n v="0"/>
    <n v="0"/>
    <n v="0"/>
    <n v="0"/>
    <n v="0"/>
    <n v="0"/>
    <n v="13"/>
    <n v="116.5940864725"/>
    <n v="0"/>
    <n v="0"/>
    <n v="0"/>
    <n v="0"/>
    <n v="0"/>
    <n v="0"/>
    <n v="0"/>
    <n v="0"/>
    <n v="116.5940864725"/>
    <n v="80.405220318919589"/>
    <n v="196.9993067914196"/>
  </r>
  <r>
    <s v="114"/>
    <s v="114056"/>
    <s v="MAR - JUE - SAB"/>
    <s v="DIA"/>
    <s v="06:00 - 14:00"/>
    <s v="B2"/>
    <x v="7"/>
    <s v="Barrido Manual de Vías y Áreas Publicas"/>
    <n v="3"/>
    <n v="8.9532649392000003"/>
    <n v="0"/>
    <n v="0"/>
    <n v="0"/>
    <n v="0"/>
    <n v="0"/>
    <n v="0"/>
    <n v="0"/>
    <n v="0"/>
    <n v="8.9532649392000003"/>
    <n v="6.322595619914499"/>
    <n v="15.275860559114498"/>
    <n v="198.58618726848849"/>
    <n v="0"/>
    <n v="0"/>
    <n v="0"/>
    <n v="0"/>
    <n v="0"/>
    <n v="0"/>
    <n v="0"/>
    <n v="0"/>
    <n v="0"/>
    <n v="0"/>
    <n v="0"/>
    <n v="0"/>
    <n v="13"/>
    <n v="116.3924442096"/>
    <n v="0"/>
    <n v="0"/>
    <n v="0"/>
    <n v="0"/>
    <n v="0"/>
    <n v="0"/>
    <n v="0"/>
    <n v="0"/>
    <n v="116.3924442096"/>
    <n v="82.193743058888487"/>
    <n v="198.58618726848849"/>
  </r>
  <r>
    <s v="114"/>
    <s v="114057"/>
    <s v="MAR - JUE - SAB"/>
    <s v="DIA"/>
    <s v="06:00 - 14:00"/>
    <s v="B2"/>
    <x v="7"/>
    <s v="Barrido Manual de Vías y Áreas Publicas"/>
    <n v="3"/>
    <n v="0"/>
    <n v="0"/>
    <n v="0"/>
    <n v="0"/>
    <n v="0"/>
    <n v="0"/>
    <n v="0"/>
    <n v="0"/>
    <n v="0"/>
    <n v="0"/>
    <n v="7.536582282789003"/>
    <n v="7.536582282789003"/>
    <n v="97.975569676257038"/>
    <n v="0"/>
    <n v="0"/>
    <n v="0"/>
    <n v="0"/>
    <n v="0"/>
    <n v="0"/>
    <n v="0"/>
    <n v="0"/>
    <n v="0"/>
    <n v="0"/>
    <n v="0"/>
    <n v="0"/>
    <n v="13"/>
    <n v="0"/>
    <n v="0"/>
    <n v="0"/>
    <n v="0"/>
    <n v="0"/>
    <n v="0"/>
    <n v="0"/>
    <n v="0"/>
    <n v="0"/>
    <n v="0"/>
    <n v="97.975569676257038"/>
    <n v="97.975569676257038"/>
  </r>
  <r>
    <s v="114"/>
    <s v="114058"/>
    <s v="MAR - JUE - SAB"/>
    <s v="DIA"/>
    <s v="06:00 - 14:00"/>
    <s v="B2"/>
    <x v="7"/>
    <s v="Barrido Manual de Vías y Áreas Publicas"/>
    <n v="3"/>
    <n v="0"/>
    <n v="0"/>
    <n v="0"/>
    <n v="0"/>
    <n v="0"/>
    <n v="0"/>
    <n v="0"/>
    <n v="0"/>
    <n v="0"/>
    <n v="0"/>
    <n v="7.3638482794160005"/>
    <n v="7.3638482794160005"/>
    <n v="95.73002763240801"/>
    <n v="0"/>
    <n v="0"/>
    <n v="0"/>
    <n v="0"/>
    <n v="0"/>
    <n v="0"/>
    <n v="0"/>
    <n v="0"/>
    <n v="0"/>
    <n v="0"/>
    <n v="0"/>
    <n v="0"/>
    <n v="13"/>
    <n v="0"/>
    <n v="0"/>
    <n v="0"/>
    <n v="0"/>
    <n v="0"/>
    <n v="0"/>
    <n v="0"/>
    <n v="0"/>
    <n v="0"/>
    <n v="0"/>
    <n v="95.73002763240801"/>
    <n v="95.73002763240801"/>
  </r>
  <r>
    <s v="114"/>
    <s v="114059"/>
    <s v="MAR - JUE - SAB"/>
    <s v="DIA"/>
    <s v="06:00 - 14:00"/>
    <s v="B2"/>
    <x v="7"/>
    <s v="Barrido Manual de Vías y Áreas Publicas"/>
    <n v="3"/>
    <n v="0"/>
    <n v="0"/>
    <n v="0"/>
    <n v="0"/>
    <n v="0"/>
    <n v="0"/>
    <n v="0"/>
    <n v="0"/>
    <n v="0"/>
    <n v="0"/>
    <n v="5.9249340401413786"/>
    <n v="5.9249340401413786"/>
    <n v="77.024142521837916"/>
    <n v="0"/>
    <n v="0"/>
    <n v="0"/>
    <n v="0"/>
    <n v="0"/>
    <n v="0"/>
    <n v="0"/>
    <n v="0"/>
    <n v="0"/>
    <n v="0"/>
    <n v="0"/>
    <n v="0"/>
    <n v="13"/>
    <n v="0"/>
    <n v="0"/>
    <n v="0"/>
    <n v="0"/>
    <n v="0"/>
    <n v="0"/>
    <n v="0"/>
    <n v="0"/>
    <n v="0"/>
    <n v="0"/>
    <n v="77.024142521837916"/>
    <n v="77.024142521837916"/>
  </r>
  <r>
    <s v="114"/>
    <s v="114060"/>
    <s v="MAR - JUE - SAB"/>
    <s v="DIA"/>
    <s v="06:00 - 14:00"/>
    <s v="B2"/>
    <x v="7"/>
    <s v="Barrido Manual de Vías y Áreas Publicas"/>
    <n v="3"/>
    <n v="0"/>
    <n v="0"/>
    <n v="0"/>
    <n v="0"/>
    <n v="0"/>
    <n v="0"/>
    <n v="0"/>
    <n v="0"/>
    <n v="0"/>
    <n v="0"/>
    <n v="6.0036355036402007"/>
    <n v="6.0036355036402007"/>
    <n v="78.047261547322606"/>
    <n v="0"/>
    <n v="0"/>
    <n v="0"/>
    <n v="0"/>
    <n v="0"/>
    <n v="0"/>
    <n v="0"/>
    <n v="0"/>
    <n v="0"/>
    <n v="0"/>
    <n v="0"/>
    <n v="0"/>
    <n v="13"/>
    <n v="0"/>
    <n v="0"/>
    <n v="0"/>
    <n v="0"/>
    <n v="0"/>
    <n v="0"/>
    <n v="0"/>
    <n v="0"/>
    <n v="0"/>
    <n v="0"/>
    <n v="78.047261547322606"/>
    <n v="78.047261547322606"/>
  </r>
  <r>
    <s v="114"/>
    <s v="114061"/>
    <s v="MAR - JUE - SAB"/>
    <s v="DIA"/>
    <s v="06:00 - 14:00"/>
    <s v="B2"/>
    <x v="7"/>
    <s v="Barrido Manual de Vías y Áreas Publicas"/>
    <n v="3"/>
    <n v="0"/>
    <n v="0"/>
    <n v="0"/>
    <n v="0"/>
    <n v="0"/>
    <n v="0"/>
    <n v="0"/>
    <n v="0"/>
    <n v="0"/>
    <n v="0"/>
    <n v="5.1505667983940002"/>
    <n v="5.1505667983940002"/>
    <n v="66.957368379122002"/>
    <n v="0"/>
    <n v="0"/>
    <n v="0"/>
    <n v="0"/>
    <n v="0"/>
    <n v="0"/>
    <n v="0"/>
    <n v="0"/>
    <n v="0"/>
    <n v="0"/>
    <n v="0"/>
    <n v="0"/>
    <n v="13"/>
    <n v="0"/>
    <n v="0"/>
    <n v="0"/>
    <n v="0"/>
    <n v="0"/>
    <n v="0"/>
    <n v="0"/>
    <n v="0"/>
    <n v="0"/>
    <n v="0"/>
    <n v="66.957368379122002"/>
    <n v="66.957368379122002"/>
  </r>
  <r>
    <s v="114"/>
    <s v="114062"/>
    <s v="MAR - JUE - SAB"/>
    <s v="DIA"/>
    <s v="06:00 - 14:00"/>
    <s v="B3"/>
    <x v="4"/>
    <s v="Barrido Manual de Vías y Áreas Publicas"/>
    <n v="3"/>
    <n v="2.4941423884199998"/>
    <n v="0"/>
    <n v="5.2602573143000004"/>
    <n v="1.4931497923579999"/>
    <n v="0"/>
    <n v="0"/>
    <n v="0"/>
    <n v="0"/>
    <n v="0"/>
    <n v="9.2475494950780011"/>
    <n v="0"/>
    <n v="9.2475494950780011"/>
    <n v="120.21814343601402"/>
    <n v="0"/>
    <n v="0"/>
    <n v="0"/>
    <n v="0"/>
    <n v="0"/>
    <n v="0"/>
    <n v="0"/>
    <n v="0"/>
    <n v="0"/>
    <n v="0"/>
    <n v="0"/>
    <n v="0"/>
    <n v="13"/>
    <n v="32.423851049459998"/>
    <n v="0"/>
    <n v="68.383345085900004"/>
    <n v="19.410947300653998"/>
    <n v="0"/>
    <n v="0"/>
    <n v="0"/>
    <n v="0"/>
    <n v="0"/>
    <n v="120.21814343601402"/>
    <n v="0"/>
    <n v="120.21814343601402"/>
  </r>
  <r>
    <s v="114"/>
    <s v="114063"/>
    <s v="MAR - JUE - SAB"/>
    <s v="DIA"/>
    <s v="06:00 - 14:00"/>
    <s v="B3"/>
    <x v="4"/>
    <s v="Barrido Manual de Vías y Áreas Publicas"/>
    <n v="3"/>
    <n v="0"/>
    <n v="0"/>
    <n v="2.2423428798999998"/>
    <n v="5.7179442299200005"/>
    <n v="0"/>
    <n v="0"/>
    <n v="0"/>
    <n v="0"/>
    <n v="0"/>
    <n v="7.9602871098200003"/>
    <n v="0"/>
    <n v="7.9602871098200003"/>
    <n v="103.48373242766"/>
    <n v="0"/>
    <n v="0"/>
    <n v="0"/>
    <n v="0"/>
    <n v="0"/>
    <n v="0"/>
    <n v="0"/>
    <n v="0"/>
    <n v="0"/>
    <n v="0"/>
    <n v="0"/>
    <n v="0"/>
    <n v="13"/>
    <n v="0"/>
    <n v="0"/>
    <n v="29.150457438699998"/>
    <n v="74.33327498896"/>
    <n v="0"/>
    <n v="0"/>
    <n v="0"/>
    <n v="0"/>
    <n v="0"/>
    <n v="103.48373242766"/>
    <n v="0"/>
    <n v="103.48373242766"/>
  </r>
  <r>
    <s v="115"/>
    <s v="115001"/>
    <s v="LUN A DOM"/>
    <s v="TARDE"/>
    <s v="14:00 - 18:00"/>
    <s v="B7"/>
    <x v="1"/>
    <s v="Barrido Manual de Vías y Áreas Publicas"/>
    <n v="7"/>
    <n v="10.734140890000001"/>
    <n v="3.5334579889"/>
    <n v="0"/>
    <n v="0"/>
    <n v="3.0245608213199997"/>
    <n v="0"/>
    <n v="0"/>
    <n v="0"/>
    <n v="0"/>
    <n v="17.292159700220001"/>
    <n v="0"/>
    <n v="17.292159700220001"/>
    <n v="536.05695070681998"/>
    <n v="0"/>
    <n v="0"/>
    <n v="0"/>
    <n v="0"/>
    <n v="0"/>
    <n v="0"/>
    <n v="0"/>
    <n v="0"/>
    <n v="0"/>
    <n v="0"/>
    <n v="0"/>
    <n v="0"/>
    <n v="31"/>
    <n v="332.75836759000003"/>
    <n v="109.5371976559"/>
    <n v="0"/>
    <n v="0"/>
    <n v="93.761385460919996"/>
    <n v="0"/>
    <n v="0"/>
    <n v="0"/>
    <n v="0"/>
    <n v="536.05695070681998"/>
    <n v="0"/>
    <n v="536.05695070681998"/>
  </r>
  <r>
    <s v="116"/>
    <s v="116001"/>
    <s v="LUN A DOM"/>
    <s v="DIA"/>
    <s v="04:00 - 12:00"/>
    <s v="B2"/>
    <x v="7"/>
    <s v="Barrido Manual de Vías y Áreas Publicas"/>
    <n v="7"/>
    <n v="0"/>
    <n v="0"/>
    <n v="0"/>
    <n v="0"/>
    <n v="0"/>
    <n v="0"/>
    <n v="0"/>
    <n v="0"/>
    <n v="0"/>
    <n v="0"/>
    <n v="4.0599019747999998"/>
    <n v="4.0599019747999998"/>
    <n v="125.8569612188"/>
    <n v="0"/>
    <n v="0"/>
    <n v="0"/>
    <n v="0"/>
    <n v="0"/>
    <n v="0"/>
    <n v="0"/>
    <n v="0"/>
    <n v="0"/>
    <n v="0"/>
    <n v="0"/>
    <n v="0"/>
    <n v="31"/>
    <n v="0"/>
    <n v="0"/>
    <n v="0"/>
    <n v="0"/>
    <n v="0"/>
    <n v="0"/>
    <n v="0"/>
    <n v="0"/>
    <n v="0"/>
    <n v="0"/>
    <n v="125.8569612188"/>
    <n v="125.8569612188"/>
  </r>
  <r>
    <s v="116"/>
    <s v="116002"/>
    <s v="LUN A DOM"/>
    <s v="DIA"/>
    <s v="04:00 - 12:00"/>
    <s v="B2"/>
    <x v="7"/>
    <s v="Barrido Manual de Vías y Áreas Publicas"/>
    <n v="7"/>
    <n v="0"/>
    <n v="0"/>
    <n v="0"/>
    <n v="0"/>
    <n v="0"/>
    <n v="0"/>
    <n v="0"/>
    <n v="0"/>
    <n v="0"/>
    <n v="0"/>
    <n v="4.0255377626900009"/>
    <n v="4.0255377626900009"/>
    <n v="124.79167064339002"/>
    <n v="0"/>
    <n v="0"/>
    <n v="0"/>
    <n v="0"/>
    <n v="0"/>
    <n v="0"/>
    <n v="0"/>
    <n v="0"/>
    <n v="0"/>
    <n v="0"/>
    <n v="0"/>
    <n v="0"/>
    <n v="31"/>
    <n v="0"/>
    <n v="0"/>
    <n v="0"/>
    <n v="0"/>
    <n v="0"/>
    <n v="0"/>
    <n v="0"/>
    <n v="0"/>
    <n v="0"/>
    <n v="0"/>
    <n v="124.79167064339002"/>
    <n v="124.79167064339002"/>
  </r>
  <r>
    <s v="116"/>
    <s v="116003"/>
    <s v="LUN A DOM"/>
    <s v="DIA"/>
    <s v="04:00 - 12:00"/>
    <s v="B2"/>
    <x v="7"/>
    <s v="Barrido Manual de Vías y Áreas Publicas"/>
    <n v="7"/>
    <n v="0"/>
    <n v="0"/>
    <n v="0"/>
    <n v="0"/>
    <n v="0"/>
    <n v="0"/>
    <n v="0"/>
    <n v="0"/>
    <n v="0"/>
    <n v="0"/>
    <n v="4.0983433686600002"/>
    <n v="4.0983433686600002"/>
    <n v="127.04864442846001"/>
    <n v="0"/>
    <n v="0"/>
    <n v="0"/>
    <n v="0"/>
    <n v="0"/>
    <n v="0"/>
    <n v="0"/>
    <n v="0"/>
    <n v="0"/>
    <n v="0"/>
    <n v="0"/>
    <n v="0"/>
    <n v="31"/>
    <n v="0"/>
    <n v="0"/>
    <n v="0"/>
    <n v="0"/>
    <n v="0"/>
    <n v="0"/>
    <n v="0"/>
    <n v="0"/>
    <n v="0"/>
    <n v="0"/>
    <n v="127.04864442846001"/>
    <n v="127.04864442846001"/>
  </r>
  <r>
    <s v="116"/>
    <s v="116004"/>
    <s v="LUN A DOM"/>
    <s v="DIA"/>
    <s v="04:00 - 12:00"/>
    <s v="B2"/>
    <x v="7"/>
    <s v="Barrido Manual de Vías y Áreas Publicas"/>
    <n v="7"/>
    <n v="17.772524106799999"/>
    <n v="0"/>
    <n v="0"/>
    <n v="0"/>
    <n v="0"/>
    <n v="0"/>
    <n v="0"/>
    <n v="0"/>
    <n v="0"/>
    <n v="17.772524106799999"/>
    <n v="2.6277739564490004"/>
    <n v="20.400298063249"/>
    <n v="632.40923996071899"/>
    <n v="0"/>
    <n v="0"/>
    <n v="0"/>
    <n v="0"/>
    <n v="0"/>
    <n v="0"/>
    <n v="0"/>
    <n v="0"/>
    <n v="0"/>
    <n v="0"/>
    <n v="0"/>
    <n v="0"/>
    <n v="31"/>
    <n v="550.94824731079996"/>
    <n v="0"/>
    <n v="0"/>
    <n v="0"/>
    <n v="0"/>
    <n v="0"/>
    <n v="0"/>
    <n v="0"/>
    <n v="0"/>
    <n v="550.94824731079996"/>
    <n v="81.460992649919007"/>
    <n v="632.40923996071899"/>
  </r>
  <r>
    <s v="116"/>
    <s v="116005"/>
    <s v="LUN A DOM"/>
    <s v="DIA"/>
    <s v="04:00 - 12:00"/>
    <s v="B2"/>
    <x v="7"/>
    <s v="Barrido Manual de Vías y Áreas Publicas"/>
    <n v="7"/>
    <n v="0"/>
    <n v="0"/>
    <n v="0"/>
    <n v="0"/>
    <n v="0"/>
    <n v="0"/>
    <n v="0"/>
    <n v="0"/>
    <n v="0"/>
    <n v="0"/>
    <n v="4.0600745492100003"/>
    <n v="4.0600745492100003"/>
    <n v="125.86231102551001"/>
    <n v="0"/>
    <n v="0"/>
    <n v="0"/>
    <n v="0"/>
    <n v="0"/>
    <n v="0"/>
    <n v="0"/>
    <n v="0"/>
    <n v="0"/>
    <n v="0"/>
    <n v="0"/>
    <n v="0"/>
    <n v="31"/>
    <n v="0"/>
    <n v="0"/>
    <n v="0"/>
    <n v="0"/>
    <n v="0"/>
    <n v="0"/>
    <n v="0"/>
    <n v="0"/>
    <n v="0"/>
    <n v="0"/>
    <n v="125.86231102551001"/>
    <n v="125.86231102551001"/>
  </r>
  <r>
    <s v="116"/>
    <s v="116006"/>
    <s v="LUN A DOM"/>
    <s v="DIA"/>
    <s v="04:00 - 12:00"/>
    <s v="B2"/>
    <x v="7"/>
    <s v="Barrido Manual de Vías y Áreas Publicas"/>
    <n v="7"/>
    <n v="6.1045284148000007"/>
    <n v="8.4544468024999997"/>
    <n v="0"/>
    <n v="0"/>
    <n v="0"/>
    <n v="0"/>
    <n v="0"/>
    <n v="0"/>
    <n v="0"/>
    <n v="14.5589752173"/>
    <n v="3.9706797215900003"/>
    <n v="18.529654938890001"/>
    <n v="574.41930310559007"/>
    <n v="0"/>
    <n v="0"/>
    <n v="0"/>
    <n v="0"/>
    <n v="0"/>
    <n v="0"/>
    <n v="0"/>
    <n v="0"/>
    <n v="0"/>
    <n v="0"/>
    <n v="0"/>
    <n v="0"/>
    <n v="31"/>
    <n v="189.24038085880002"/>
    <n v="262.08785087749999"/>
    <n v="0"/>
    <n v="0"/>
    <n v="0"/>
    <n v="0"/>
    <n v="0"/>
    <n v="0"/>
    <n v="0"/>
    <n v="451.32823173630004"/>
    <n v="123.09107136929001"/>
    <n v="574.41930310559007"/>
  </r>
  <r>
    <s v="116"/>
    <s v="116007"/>
    <s v="LUN A DOM"/>
    <s v="DIA"/>
    <s v="04:00 - 12:00"/>
    <s v="B2"/>
    <x v="7"/>
    <s v="Barrido Manual de Vías y Áreas Publicas"/>
    <n v="7"/>
    <n v="0"/>
    <n v="0"/>
    <n v="0"/>
    <n v="0"/>
    <n v="0"/>
    <n v="0"/>
    <n v="0"/>
    <n v="0"/>
    <n v="0"/>
    <n v="0"/>
    <n v="4.0226683833320003"/>
    <n v="4.0226683833320003"/>
    <n v="124.702719883292"/>
    <n v="0"/>
    <n v="0"/>
    <n v="0"/>
    <n v="0"/>
    <n v="0"/>
    <n v="0"/>
    <n v="0"/>
    <n v="0"/>
    <n v="0"/>
    <n v="0"/>
    <n v="0"/>
    <n v="0"/>
    <n v="31"/>
    <n v="0"/>
    <n v="0"/>
    <n v="0"/>
    <n v="0"/>
    <n v="0"/>
    <n v="0"/>
    <n v="0"/>
    <n v="0"/>
    <n v="0"/>
    <n v="0"/>
    <n v="124.702719883292"/>
    <n v="124.702719883292"/>
  </r>
  <r>
    <s v="116"/>
    <s v="116008"/>
    <s v="LUN A DOM"/>
    <s v="DIA"/>
    <s v="04:00 - 12:00"/>
    <s v="B2"/>
    <x v="7"/>
    <s v="Barrido Manual de Vías y Áreas Publicas"/>
    <n v="7"/>
    <n v="10.6199099626"/>
    <n v="9.5518809613000002"/>
    <n v="0"/>
    <n v="0"/>
    <n v="0"/>
    <n v="0"/>
    <n v="0"/>
    <n v="0"/>
    <n v="0"/>
    <n v="20.171790923899998"/>
    <n v="4.0378435037924998"/>
    <n v="24.2096344276925"/>
    <n v="750.49866725846744"/>
    <n v="0"/>
    <n v="0"/>
    <n v="0"/>
    <n v="0"/>
    <n v="0"/>
    <n v="0"/>
    <n v="0"/>
    <n v="0"/>
    <n v="0"/>
    <n v="0"/>
    <n v="0"/>
    <n v="0"/>
    <n v="31"/>
    <n v="329.21720884059999"/>
    <n v="296.10830980029999"/>
    <n v="0"/>
    <n v="0"/>
    <n v="0"/>
    <n v="0"/>
    <n v="0"/>
    <n v="0"/>
    <n v="0"/>
    <n v="625.32551864089999"/>
    <n v="125.17314861756749"/>
    <n v="750.49866725846744"/>
  </r>
  <r>
    <s v="116"/>
    <s v="116009"/>
    <s v="LUN A DOM"/>
    <s v="DIA"/>
    <s v="04:00 - 12:00"/>
    <s v="B2"/>
    <x v="7"/>
    <s v="Barrido Manual de Vías y Áreas Publicas"/>
    <n v="7"/>
    <n v="0"/>
    <n v="13.457820747"/>
    <n v="0"/>
    <n v="0"/>
    <n v="0"/>
    <n v="0"/>
    <n v="0"/>
    <n v="0"/>
    <n v="0"/>
    <n v="13.457820747"/>
    <n v="3.6252630270200004"/>
    <n v="17.08308377402"/>
    <n v="529.57559699462001"/>
    <n v="0"/>
    <n v="0"/>
    <n v="0"/>
    <n v="0"/>
    <n v="0"/>
    <n v="0"/>
    <n v="0"/>
    <n v="0"/>
    <n v="0"/>
    <n v="0"/>
    <n v="0"/>
    <n v="0"/>
    <n v="31"/>
    <n v="0"/>
    <n v="417.19244315699996"/>
    <n v="0"/>
    <n v="0"/>
    <n v="0"/>
    <n v="0"/>
    <n v="0"/>
    <n v="0"/>
    <n v="0"/>
    <n v="417.19244315699996"/>
    <n v="112.38315383762001"/>
    <n v="529.57559699462001"/>
  </r>
  <r>
    <s v="116"/>
    <s v="116010"/>
    <s v="LUN A DOM"/>
    <s v="DIA"/>
    <s v="04:00 - 12:00"/>
    <s v="B5"/>
    <x v="3"/>
    <s v="Barrido Manual de Vías y Áreas Publicas"/>
    <n v="7"/>
    <n v="0"/>
    <n v="0"/>
    <n v="0"/>
    <n v="4.31377652791"/>
    <n v="0"/>
    <n v="0"/>
    <n v="0"/>
    <n v="0"/>
    <n v="0"/>
    <n v="4.31377652791"/>
    <n v="4.7576875237559992"/>
    <n v="9.0714640516659983"/>
    <n v="281.21538560164595"/>
    <n v="0"/>
    <n v="0"/>
    <n v="0"/>
    <n v="0"/>
    <n v="0"/>
    <n v="0"/>
    <n v="0"/>
    <n v="0"/>
    <n v="0"/>
    <n v="0"/>
    <n v="0"/>
    <n v="0"/>
    <n v="31"/>
    <n v="0"/>
    <n v="0"/>
    <n v="0"/>
    <n v="133.72707236521001"/>
    <n v="0"/>
    <n v="0"/>
    <n v="0"/>
    <n v="0"/>
    <n v="0"/>
    <n v="133.72707236521001"/>
    <n v="147.48831323643597"/>
    <n v="281.21538560164595"/>
  </r>
  <r>
    <s v="116"/>
    <s v="116011"/>
    <s v="LUN A DOM"/>
    <s v="DIA"/>
    <s v="04:00 - 12:00"/>
    <s v="B5"/>
    <x v="3"/>
    <s v="Barrido Manual de Vías y Áreas Publicas"/>
    <n v="7"/>
    <n v="0"/>
    <n v="0"/>
    <n v="0"/>
    <n v="4.5909111541019998"/>
    <n v="2.5101918163999999"/>
    <n v="0"/>
    <n v="0"/>
    <n v="0"/>
    <n v="0"/>
    <n v="7.1011029705019997"/>
    <n v="3.5534182207480001"/>
    <n v="10.65452119125"/>
    <n v="330.29015692874998"/>
    <n v="0"/>
    <n v="0"/>
    <n v="0"/>
    <n v="0"/>
    <n v="0"/>
    <n v="0"/>
    <n v="0"/>
    <n v="0"/>
    <n v="0"/>
    <n v="0"/>
    <n v="0"/>
    <n v="0"/>
    <n v="31"/>
    <n v="0"/>
    <n v="0"/>
    <n v="0"/>
    <n v="142.31824577716199"/>
    <n v="77.815946308400001"/>
    <n v="0"/>
    <n v="0"/>
    <n v="0"/>
    <n v="0"/>
    <n v="220.13419208556198"/>
    <n v="110.155964843188"/>
    <n v="330.29015692874998"/>
  </r>
  <r>
    <s v="116"/>
    <s v="116012"/>
    <s v="LUN A DOM"/>
    <s v="DIA"/>
    <s v="04:00 - 12:00"/>
    <s v="B5"/>
    <x v="3"/>
    <s v="Barrido Manual de Vías y Áreas Publicas"/>
    <n v="7"/>
    <n v="0"/>
    <n v="0"/>
    <n v="0"/>
    <n v="4.6614249649100001"/>
    <n v="0"/>
    <n v="0"/>
    <n v="0"/>
    <n v="0"/>
    <n v="0"/>
    <n v="4.6614249649100001"/>
    <n v="2.9103666311677996"/>
    <n v="7.5717915960777997"/>
    <n v="234.7255394784118"/>
    <n v="0"/>
    <n v="0"/>
    <n v="0"/>
    <n v="0"/>
    <n v="0"/>
    <n v="0"/>
    <n v="0"/>
    <n v="0"/>
    <n v="0"/>
    <n v="0"/>
    <n v="0"/>
    <n v="0"/>
    <n v="31"/>
    <n v="0"/>
    <n v="0"/>
    <n v="0"/>
    <n v="144.50417391221001"/>
    <n v="0"/>
    <n v="0"/>
    <n v="0"/>
    <n v="0"/>
    <n v="0"/>
    <n v="144.50417391221001"/>
    <n v="90.221365566201783"/>
    <n v="234.7255394784118"/>
  </r>
  <r>
    <s v="116"/>
    <s v="116013"/>
    <s v="LUN A DOM"/>
    <s v="DIA"/>
    <s v="04:00 - 12:00"/>
    <s v="B5"/>
    <x v="3"/>
    <s v="Barrido Manual de Vías y Áreas Publicas"/>
    <n v="7"/>
    <n v="0"/>
    <n v="0"/>
    <n v="0"/>
    <n v="2.0359264422900001"/>
    <n v="0"/>
    <n v="0"/>
    <n v="0"/>
    <n v="0"/>
    <n v="0"/>
    <n v="2.0359264422900001"/>
    <n v="3.41083635235"/>
    <n v="5.4467627946399997"/>
    <n v="168.84964663384"/>
    <n v="0"/>
    <n v="0"/>
    <n v="0"/>
    <n v="0"/>
    <n v="0"/>
    <n v="0"/>
    <n v="0"/>
    <n v="0"/>
    <n v="0"/>
    <n v="0"/>
    <n v="0"/>
    <n v="0"/>
    <n v="31"/>
    <n v="0"/>
    <n v="0"/>
    <n v="0"/>
    <n v="63.113719710990004"/>
    <n v="0"/>
    <n v="0"/>
    <n v="0"/>
    <n v="0"/>
    <n v="0"/>
    <n v="63.113719710990004"/>
    <n v="105.73592692285"/>
    <n v="168.84964663384"/>
  </r>
  <r>
    <s v="116"/>
    <s v="116014"/>
    <s v="LUN A DOM"/>
    <s v="DIA"/>
    <s v="04:00 - 12:00"/>
    <s v="B5"/>
    <x v="3"/>
    <s v="Barrido Manual de Vías y Áreas Publicas"/>
    <n v="7"/>
    <n v="0.91987315549000004"/>
    <n v="0"/>
    <n v="0"/>
    <n v="2.0170257254899999"/>
    <n v="0"/>
    <n v="0"/>
    <n v="0"/>
    <n v="0"/>
    <n v="0"/>
    <n v="2.9368988809799998"/>
    <n v="2.8731447078679997"/>
    <n v="5.810043588848"/>
    <n v="180.111351254288"/>
    <n v="0"/>
    <n v="0"/>
    <n v="0"/>
    <n v="0"/>
    <n v="0"/>
    <n v="0"/>
    <n v="0"/>
    <n v="0"/>
    <n v="0"/>
    <n v="0"/>
    <n v="0"/>
    <n v="0"/>
    <n v="31"/>
    <n v="28.516067820190003"/>
    <n v="0"/>
    <n v="0"/>
    <n v="62.527797490189997"/>
    <n v="0"/>
    <n v="0"/>
    <n v="0"/>
    <n v="0"/>
    <n v="0"/>
    <n v="91.043865310379999"/>
    <n v="89.067485943907997"/>
    <n v="180.111351254288"/>
  </r>
  <r>
    <s v="116"/>
    <s v="116015"/>
    <s v="LUN A DOM"/>
    <s v="DIA"/>
    <s v="04:00 - 12:00"/>
    <s v="B5"/>
    <x v="3"/>
    <s v="Barrido Manual de Vías y Áreas Publicas"/>
    <n v="7"/>
    <n v="0"/>
    <n v="0"/>
    <n v="0"/>
    <n v="0"/>
    <n v="0"/>
    <n v="0"/>
    <n v="0"/>
    <n v="0"/>
    <n v="0"/>
    <n v="0"/>
    <n v="3.852655952733"/>
    <n v="3.852655952733"/>
    <n v="119.432334534723"/>
    <n v="0"/>
    <n v="0"/>
    <n v="0"/>
    <n v="0"/>
    <n v="0"/>
    <n v="0"/>
    <n v="0"/>
    <n v="0"/>
    <n v="0"/>
    <n v="0"/>
    <n v="0"/>
    <n v="0"/>
    <n v="31"/>
    <n v="0"/>
    <n v="0"/>
    <n v="0"/>
    <n v="0"/>
    <n v="0"/>
    <n v="0"/>
    <n v="0"/>
    <n v="0"/>
    <n v="0"/>
    <n v="0"/>
    <n v="119.432334534723"/>
    <n v="119.432334534723"/>
  </r>
  <r>
    <s v="116"/>
    <s v="116016"/>
    <s v="LUN A DOM"/>
    <s v="DIA"/>
    <s v="04:00 - 12:00"/>
    <s v="B5"/>
    <x v="3"/>
    <s v="Barrido Manual de Vías y Áreas Publicas"/>
    <n v="7"/>
    <n v="0"/>
    <n v="0"/>
    <n v="0"/>
    <n v="0.63906972988999999"/>
    <n v="0"/>
    <n v="0"/>
    <n v="0"/>
    <n v="0"/>
    <n v="0"/>
    <n v="0.63906972988999999"/>
    <n v="3.6752486375286"/>
    <n v="4.3143183674185996"/>
    <n v="133.7438693899766"/>
    <n v="0"/>
    <n v="0"/>
    <n v="0"/>
    <n v="0"/>
    <n v="0"/>
    <n v="0"/>
    <n v="0"/>
    <n v="0"/>
    <n v="0"/>
    <n v="0"/>
    <n v="0"/>
    <n v="0"/>
    <n v="31"/>
    <n v="0"/>
    <n v="0"/>
    <n v="0"/>
    <n v="19.81116162659"/>
    <n v="0"/>
    <n v="0"/>
    <n v="0"/>
    <n v="0"/>
    <n v="0"/>
    <n v="19.81116162659"/>
    <n v="113.9327077633866"/>
    <n v="133.7438693899766"/>
  </r>
  <r>
    <s v="116"/>
    <s v="116017"/>
    <s v="LUN A DOM"/>
    <s v="DIA"/>
    <s v="04:00 - 12:00"/>
    <s v="B5"/>
    <x v="3"/>
    <s v="Barrido Manual de Vías y Áreas Publicas"/>
    <n v="7"/>
    <n v="0"/>
    <n v="0"/>
    <n v="0"/>
    <n v="0.58620204044000002"/>
    <n v="0"/>
    <n v="0"/>
    <n v="0"/>
    <n v="0"/>
    <n v="0"/>
    <n v="0.58620204044000002"/>
    <n v="3.4842879784709999"/>
    <n v="4.0704900189110003"/>
    <n v="126.18519058624101"/>
    <n v="0"/>
    <n v="0"/>
    <n v="0"/>
    <n v="0"/>
    <n v="0"/>
    <n v="0"/>
    <n v="0"/>
    <n v="0"/>
    <n v="0"/>
    <n v="0"/>
    <n v="0"/>
    <n v="0"/>
    <n v="31"/>
    <n v="0"/>
    <n v="0"/>
    <n v="0"/>
    <n v="18.172263253640001"/>
    <n v="0"/>
    <n v="0"/>
    <n v="0"/>
    <n v="0"/>
    <n v="0"/>
    <n v="18.172263253640001"/>
    <n v="108.012927332601"/>
    <n v="126.18519058624099"/>
  </r>
  <r>
    <s v="116"/>
    <s v="116018"/>
    <s v="LUN A DOM"/>
    <s v="DIA"/>
    <s v="04:00 - 12:00"/>
    <s v="B5"/>
    <x v="3"/>
    <s v="Barrido Manual de Vías y Áreas Publicas"/>
    <n v="7"/>
    <n v="0"/>
    <n v="0"/>
    <n v="0"/>
    <n v="8.8349018835000006"/>
    <n v="0"/>
    <n v="0"/>
    <n v="0"/>
    <n v="0"/>
    <n v="0"/>
    <n v="8.8349018835000006"/>
    <n v="1.9393274385799999"/>
    <n v="10.77422932208"/>
    <n v="334.00110898448003"/>
    <n v="0"/>
    <n v="0"/>
    <n v="0"/>
    <n v="0"/>
    <n v="0"/>
    <n v="0"/>
    <n v="0"/>
    <n v="0"/>
    <n v="0"/>
    <n v="0"/>
    <n v="0"/>
    <n v="0"/>
    <n v="31"/>
    <n v="0"/>
    <n v="0"/>
    <n v="0"/>
    <n v="273.88195838850004"/>
    <n v="0"/>
    <n v="0"/>
    <n v="0"/>
    <n v="0"/>
    <n v="0"/>
    <n v="273.88195838850004"/>
    <n v="60.119150595979995"/>
    <n v="334.00110898448003"/>
  </r>
  <r>
    <s v="116"/>
    <s v="116019"/>
    <s v="LUN A DOM"/>
    <s v="DIA"/>
    <s v="04:00 - 12:00"/>
    <s v="B5"/>
    <x v="3"/>
    <s v="Barrido Manual de Vías y Áreas Publicas"/>
    <n v="7"/>
    <n v="0"/>
    <n v="0"/>
    <n v="0"/>
    <n v="0"/>
    <n v="0"/>
    <n v="0"/>
    <n v="0"/>
    <n v="0"/>
    <n v="0"/>
    <n v="0"/>
    <n v="3.973392038134"/>
    <n v="3.973392038134"/>
    <n v="123.17515318215401"/>
    <n v="0"/>
    <n v="0"/>
    <n v="0"/>
    <n v="0"/>
    <n v="0"/>
    <n v="0"/>
    <n v="0"/>
    <n v="0"/>
    <n v="0"/>
    <n v="0"/>
    <n v="0"/>
    <n v="0"/>
    <n v="31"/>
    <n v="0"/>
    <n v="0"/>
    <n v="0"/>
    <n v="0"/>
    <n v="0"/>
    <n v="0"/>
    <n v="0"/>
    <n v="0"/>
    <n v="0"/>
    <n v="0"/>
    <n v="123.17515318215401"/>
    <n v="123.17515318215401"/>
  </r>
  <r>
    <s v="116"/>
    <s v="116020"/>
    <s v="LUN A DOM"/>
    <s v="DIA"/>
    <s v="04:00 - 12:00"/>
    <s v="B5"/>
    <x v="3"/>
    <s v="Barrido Manual de Vías y Áreas Publicas"/>
    <n v="7"/>
    <n v="0.74782888263000002"/>
    <n v="0"/>
    <n v="0"/>
    <n v="1.2242800067099999"/>
    <n v="0"/>
    <n v="0"/>
    <n v="0"/>
    <n v="0"/>
    <n v="0"/>
    <n v="1.9721088893399998"/>
    <n v="3.08770036637"/>
    <n v="5.0598092557100003"/>
    <n v="156.85408692701"/>
    <n v="0"/>
    <n v="0"/>
    <n v="0"/>
    <n v="0"/>
    <n v="0"/>
    <n v="0"/>
    <n v="0"/>
    <n v="0"/>
    <n v="0"/>
    <n v="0"/>
    <n v="0"/>
    <n v="0"/>
    <n v="31"/>
    <n v="23.182695361530001"/>
    <n v="0"/>
    <n v="0"/>
    <n v="37.952680208009994"/>
    <n v="0"/>
    <n v="0"/>
    <n v="0"/>
    <n v="0"/>
    <n v="0"/>
    <n v="61.135375569539995"/>
    <n v="95.718711357469999"/>
    <n v="156.85408692701"/>
  </r>
  <r>
    <s v="116"/>
    <s v="116021"/>
    <s v="LUN A DOM"/>
    <s v="DIA"/>
    <s v="04:00 - 12:00"/>
    <s v="B5"/>
    <x v="3"/>
    <s v="Barrido Manual de Vías y Áreas Publicas"/>
    <n v="7"/>
    <n v="0"/>
    <n v="0"/>
    <n v="0"/>
    <n v="0"/>
    <n v="0"/>
    <n v="0"/>
    <n v="0"/>
    <n v="0"/>
    <n v="0"/>
    <n v="0"/>
    <n v="3.5164691907710002"/>
    <n v="3.5164691907710002"/>
    <n v="109.010544913901"/>
    <n v="0"/>
    <n v="0"/>
    <n v="0"/>
    <n v="0"/>
    <n v="0"/>
    <n v="0"/>
    <n v="0"/>
    <n v="0"/>
    <n v="0"/>
    <n v="0"/>
    <n v="0"/>
    <n v="0"/>
    <n v="31"/>
    <n v="0"/>
    <n v="0"/>
    <n v="0"/>
    <n v="0"/>
    <n v="0"/>
    <n v="0"/>
    <n v="0"/>
    <n v="0"/>
    <n v="0"/>
    <n v="0"/>
    <n v="109.010544913901"/>
    <n v="109.010544913901"/>
  </r>
  <r>
    <s v="116"/>
    <s v="116022"/>
    <s v="LUN A DOM"/>
    <s v="DIA"/>
    <s v="04:00 - 12:00"/>
    <s v="B5"/>
    <x v="3"/>
    <s v="Barrido Manual de Vías y Áreas Publicas"/>
    <n v="7"/>
    <n v="17.298046590599998"/>
    <n v="0"/>
    <n v="0"/>
    <n v="0"/>
    <n v="6.8965078982699994"/>
    <n v="0"/>
    <n v="0"/>
    <n v="0"/>
    <n v="0"/>
    <n v="24.194554488869997"/>
    <n v="3.0162865144600004"/>
    <n v="27.210841003329996"/>
    <n v="843.53607110322992"/>
    <n v="0"/>
    <n v="0"/>
    <n v="0"/>
    <n v="0"/>
    <n v="0"/>
    <n v="0"/>
    <n v="0"/>
    <n v="0"/>
    <n v="0"/>
    <n v="0"/>
    <n v="0"/>
    <n v="0"/>
    <n v="31"/>
    <n v="536.2394443085999"/>
    <n v="0"/>
    <n v="0"/>
    <n v="0"/>
    <n v="213.79174484636999"/>
    <n v="0"/>
    <n v="0"/>
    <n v="0"/>
    <n v="0"/>
    <n v="750.03118915496987"/>
    <n v="93.504881948260007"/>
    <n v="843.53607110322992"/>
  </r>
  <r>
    <s v="116"/>
    <s v="116023"/>
    <s v="LUN A DOM"/>
    <s v="DIA"/>
    <s v="04:00 - 12:00"/>
    <s v="B5"/>
    <x v="3"/>
    <s v="Barrido Manual de Vías y Áreas Publicas"/>
    <n v="7"/>
    <n v="2.5221318527999999"/>
    <n v="0"/>
    <n v="0"/>
    <n v="5.2324382101999998"/>
    <n v="0"/>
    <n v="0"/>
    <n v="0"/>
    <n v="0"/>
    <n v="0"/>
    <n v="7.7545700629999992"/>
    <n v="2.0700331053499998"/>
    <n v="9.8246031683499986"/>
    <n v="304.56269821884996"/>
    <n v="0"/>
    <n v="0"/>
    <n v="0"/>
    <n v="0"/>
    <n v="0"/>
    <n v="0"/>
    <n v="0"/>
    <n v="0"/>
    <n v="0"/>
    <n v="0"/>
    <n v="0"/>
    <n v="0"/>
    <n v="31"/>
    <n v="78.186087436799994"/>
    <n v="0"/>
    <n v="0"/>
    <n v="162.20558451619999"/>
    <n v="0"/>
    <n v="0"/>
    <n v="0"/>
    <n v="0"/>
    <n v="0"/>
    <n v="240.39167195299999"/>
    <n v="64.171026265849989"/>
    <n v="304.56269821884996"/>
  </r>
  <r>
    <s v="116"/>
    <s v="116024"/>
    <s v="LUN A DOM"/>
    <s v="DIA"/>
    <s v="04:00 - 12:00"/>
    <s v="B5"/>
    <x v="3"/>
    <s v="Barrido Manual de Vías y Áreas Publicas"/>
    <n v="7"/>
    <n v="7.3211081916999996"/>
    <n v="0"/>
    <n v="0"/>
    <n v="0"/>
    <n v="5.5416397751999993"/>
    <n v="0"/>
    <n v="0"/>
    <n v="0"/>
    <n v="0"/>
    <n v="12.862747966899999"/>
    <n v="1.5410570763170002"/>
    <n v="14.403805043216998"/>
    <n v="446.51795633972694"/>
    <n v="0"/>
    <n v="0"/>
    <n v="0"/>
    <n v="0"/>
    <n v="0"/>
    <n v="0"/>
    <n v="0"/>
    <n v="0"/>
    <n v="0"/>
    <n v="0"/>
    <n v="0"/>
    <n v="0"/>
    <n v="31"/>
    <n v="226.95435394269998"/>
    <n v="0"/>
    <n v="0"/>
    <n v="0"/>
    <n v="171.79083303119998"/>
    <n v="0"/>
    <n v="0"/>
    <n v="0"/>
    <n v="0"/>
    <n v="398.74518697389999"/>
    <n v="47.772769365827003"/>
    <n v="446.51795633972699"/>
  </r>
  <r>
    <s v="116"/>
    <s v="116025"/>
    <s v="LUN A DOM"/>
    <s v="DIA"/>
    <s v="04:00 - 12:00"/>
    <s v="B5"/>
    <x v="3"/>
    <s v="Barrido Manual de Vías y Áreas Publicas"/>
    <n v="7"/>
    <n v="0"/>
    <n v="0"/>
    <n v="0"/>
    <n v="0"/>
    <n v="0"/>
    <n v="0"/>
    <n v="0"/>
    <n v="0"/>
    <n v="0"/>
    <n v="0"/>
    <n v="3.6005608943710001"/>
    <n v="3.6005608943710001"/>
    <n v="111.617387725501"/>
    <n v="0"/>
    <n v="0"/>
    <n v="0"/>
    <n v="0"/>
    <n v="0"/>
    <n v="0"/>
    <n v="0"/>
    <n v="0"/>
    <n v="0"/>
    <n v="0"/>
    <n v="0"/>
    <n v="0"/>
    <n v="31"/>
    <n v="0"/>
    <n v="0"/>
    <n v="0"/>
    <n v="0"/>
    <n v="0"/>
    <n v="0"/>
    <n v="0"/>
    <n v="0"/>
    <n v="0"/>
    <n v="0"/>
    <n v="111.617387725501"/>
    <n v="111.617387725501"/>
  </r>
  <r>
    <s v="116"/>
    <s v="116026"/>
    <s v="LUN A DOM"/>
    <s v="DIA"/>
    <s v="04:00 - 12:00"/>
    <s v="B5"/>
    <x v="3"/>
    <s v="Barrido Manual de Vías y Áreas Publicas"/>
    <n v="7"/>
    <n v="0"/>
    <n v="4.5712798648000001"/>
    <n v="0"/>
    <n v="0"/>
    <n v="0"/>
    <n v="0"/>
    <n v="0"/>
    <n v="0"/>
    <n v="0"/>
    <n v="4.5712798648000001"/>
    <n v="5.0938084345890005"/>
    <n v="9.6650882993890015"/>
    <n v="299.61773728105902"/>
    <n v="0"/>
    <n v="0"/>
    <n v="0"/>
    <n v="0"/>
    <n v="0"/>
    <n v="0"/>
    <n v="0"/>
    <n v="0"/>
    <n v="0"/>
    <n v="0"/>
    <n v="0"/>
    <n v="0"/>
    <n v="31"/>
    <n v="0"/>
    <n v="141.7096758088"/>
    <n v="0"/>
    <n v="0"/>
    <n v="0"/>
    <n v="0"/>
    <n v="0"/>
    <n v="0"/>
    <n v="0"/>
    <n v="141.7096758088"/>
    <n v="157.90806147225902"/>
    <n v="299.61773728105902"/>
  </r>
  <r>
    <s v="116"/>
    <s v="116027"/>
    <s v="LUN A DOM"/>
    <s v="DIA"/>
    <s v="04:00 - 12:00"/>
    <s v="B5"/>
    <x v="3"/>
    <s v="Barrido Manual de Vías y Áreas Publicas"/>
    <n v="7"/>
    <n v="0"/>
    <n v="0"/>
    <n v="0"/>
    <n v="0"/>
    <n v="0.54303792986999999"/>
    <n v="0.15854667179000001"/>
    <n v="0"/>
    <n v="0"/>
    <n v="0"/>
    <n v="0.70158460166000003"/>
    <n v="3.5077575670350001"/>
    <n v="4.2093421686950006"/>
    <n v="130.48960722954502"/>
    <n v="0"/>
    <n v="0"/>
    <n v="0"/>
    <n v="0"/>
    <n v="0"/>
    <n v="0"/>
    <n v="0"/>
    <n v="0"/>
    <n v="0"/>
    <n v="0"/>
    <n v="0"/>
    <n v="0"/>
    <n v="31"/>
    <n v="0"/>
    <n v="0"/>
    <n v="0"/>
    <n v="0"/>
    <n v="16.83417582597"/>
    <n v="4.9149468254900004"/>
    <n v="0"/>
    <n v="0"/>
    <n v="0"/>
    <n v="21.749122651460002"/>
    <n v="108.740484578085"/>
    <n v="130.48960722954502"/>
  </r>
  <r>
    <s v="116"/>
    <s v="116028"/>
    <s v="LUN A DOM"/>
    <s v="DIA"/>
    <s v="04:00 - 12:00"/>
    <s v="B5"/>
    <x v="3"/>
    <s v="Barrido Manual de Vías y Áreas Publicas"/>
    <n v="7"/>
    <n v="17.078004674100001"/>
    <n v="0"/>
    <n v="0"/>
    <n v="0"/>
    <n v="0"/>
    <n v="0"/>
    <n v="0"/>
    <n v="0"/>
    <n v="0"/>
    <n v="17.078004674100001"/>
    <n v="0"/>
    <n v="17.078004674100001"/>
    <n v="529.41814489709998"/>
    <n v="0"/>
    <n v="0"/>
    <n v="0"/>
    <n v="0"/>
    <n v="0"/>
    <n v="0"/>
    <n v="0"/>
    <n v="0"/>
    <n v="0"/>
    <n v="0"/>
    <n v="0"/>
    <n v="0"/>
    <n v="31"/>
    <n v="529.41814489709998"/>
    <n v="0"/>
    <n v="0"/>
    <n v="0"/>
    <n v="0"/>
    <n v="0"/>
    <n v="0"/>
    <n v="0"/>
    <n v="0"/>
    <n v="529.41814489709998"/>
    <n v="0"/>
    <n v="529.41814489709998"/>
  </r>
  <r>
    <s v="116"/>
    <s v="116029"/>
    <s v="LUN A DOM"/>
    <s v="DIA"/>
    <s v="04:00 - 12:00"/>
    <s v="B5"/>
    <x v="3"/>
    <s v="Barrido Manual de Vías y Áreas Publicas"/>
    <n v="7"/>
    <n v="4.7939700410999997"/>
    <n v="0"/>
    <n v="0"/>
    <n v="0.43109849163000002"/>
    <n v="0"/>
    <n v="0"/>
    <n v="0"/>
    <n v="0"/>
    <n v="0"/>
    <n v="5.2250685327299999"/>
    <n v="3.1333836185359996"/>
    <n v="8.3584521512660004"/>
    <n v="259.11201668924599"/>
    <n v="0"/>
    <n v="0"/>
    <n v="0"/>
    <n v="0"/>
    <n v="0"/>
    <n v="0"/>
    <n v="0"/>
    <n v="0"/>
    <n v="0"/>
    <n v="0"/>
    <n v="0"/>
    <n v="0"/>
    <n v="31"/>
    <n v="148.61307127409998"/>
    <n v="0"/>
    <n v="0"/>
    <n v="13.364053240530001"/>
    <n v="0"/>
    <n v="0"/>
    <n v="0"/>
    <n v="0"/>
    <n v="0"/>
    <n v="161.97712451462999"/>
    <n v="97.134892174615985"/>
    <n v="259.11201668924599"/>
  </r>
  <r>
    <s v="116"/>
    <s v="116030"/>
    <s v="LUN A DOM"/>
    <s v="DIA"/>
    <s v="04:00 - 12:00"/>
    <s v="B5"/>
    <x v="3"/>
    <s v="Barrido Manual de Vías y Áreas Publicas"/>
    <n v="7"/>
    <n v="0"/>
    <n v="0"/>
    <n v="0"/>
    <n v="1.6221469559300001"/>
    <n v="0"/>
    <n v="0"/>
    <n v="0"/>
    <n v="0"/>
    <n v="0"/>
    <n v="1.6221469559300001"/>
    <n v="4.7944423028840006"/>
    <n v="6.4165892588140006"/>
    <n v="198.914267023234"/>
    <n v="0"/>
    <n v="0"/>
    <n v="0"/>
    <n v="0"/>
    <n v="0"/>
    <n v="0"/>
    <n v="0"/>
    <n v="0"/>
    <n v="0"/>
    <n v="0"/>
    <n v="0"/>
    <n v="0"/>
    <n v="31"/>
    <n v="0"/>
    <n v="0"/>
    <n v="0"/>
    <n v="50.286555633830005"/>
    <n v="0"/>
    <n v="0"/>
    <n v="0"/>
    <n v="0"/>
    <n v="0"/>
    <n v="50.286555633830005"/>
    <n v="148.62771138940403"/>
    <n v="198.91426702323403"/>
  </r>
  <r>
    <s v="116"/>
    <s v="116031"/>
    <s v="LUN A DOM"/>
    <s v="DIA"/>
    <s v="04:00 - 12:00"/>
    <s v="B5"/>
    <x v="3"/>
    <s v="Barrido Manual de Vías y Áreas Publicas"/>
    <n v="7"/>
    <n v="0"/>
    <n v="0"/>
    <n v="0"/>
    <n v="2.9447496596959999"/>
    <n v="0"/>
    <n v="0"/>
    <n v="0"/>
    <n v="0"/>
    <n v="0"/>
    <n v="2.9447496596959999"/>
    <n v="4.1751778397080006"/>
    <n v="7.1199274994040005"/>
    <n v="220.717752481524"/>
    <n v="0"/>
    <n v="0"/>
    <n v="0"/>
    <n v="0"/>
    <n v="0"/>
    <n v="0"/>
    <n v="0"/>
    <n v="0"/>
    <n v="0"/>
    <n v="0"/>
    <n v="0"/>
    <n v="0"/>
    <n v="31"/>
    <n v="0"/>
    <n v="0"/>
    <n v="0"/>
    <n v="91.287239450575996"/>
    <n v="0"/>
    <n v="0"/>
    <n v="0"/>
    <n v="0"/>
    <n v="0"/>
    <n v="91.287239450575996"/>
    <n v="129.43051303094802"/>
    <n v="220.71775248152403"/>
  </r>
  <r>
    <s v="116"/>
    <s v="116032"/>
    <s v="LUN A DOM"/>
    <s v="DIA"/>
    <s v="04:00 - 12:00"/>
    <s v="B5"/>
    <x v="3"/>
    <s v="Barrido Manual de Vías y Áreas Publicas"/>
    <n v="7"/>
    <n v="15.481993555299999"/>
    <n v="0"/>
    <n v="0"/>
    <n v="0.92925337155999999"/>
    <n v="2.4077198128299999"/>
    <n v="0"/>
    <n v="0"/>
    <n v="0"/>
    <n v="0"/>
    <n v="18.818966739689998"/>
    <n v="0"/>
    <n v="18.818966739689998"/>
    <n v="583.38796893038989"/>
    <n v="0"/>
    <n v="0"/>
    <n v="0"/>
    <n v="0"/>
    <n v="0"/>
    <n v="0"/>
    <n v="0"/>
    <n v="0"/>
    <n v="0"/>
    <n v="0"/>
    <n v="0"/>
    <n v="0"/>
    <n v="31"/>
    <n v="479.94180021429997"/>
    <n v="0"/>
    <n v="0"/>
    <n v="28.806854518359998"/>
    <n v="74.639314197730002"/>
    <n v="0"/>
    <n v="0"/>
    <n v="0"/>
    <n v="0"/>
    <n v="583.38796893038989"/>
    <n v="0"/>
    <n v="583.38796893038989"/>
  </r>
  <r>
    <s v="116"/>
    <s v="116033"/>
    <s v="LUN A DOM"/>
    <s v="DIA"/>
    <s v="04:00 - 12:00"/>
    <s v="B5"/>
    <x v="3"/>
    <s v="Barrido Manual de Vías y Áreas Publicas"/>
    <n v="7"/>
    <n v="0"/>
    <n v="0"/>
    <n v="0"/>
    <n v="0.34179634658000002"/>
    <n v="0"/>
    <n v="0"/>
    <n v="0"/>
    <n v="0"/>
    <n v="0"/>
    <n v="0.34179634658000002"/>
    <n v="3.2951137684599994"/>
    <n v="3.6369101150399992"/>
    <n v="112.74421356623998"/>
    <n v="0"/>
    <n v="0"/>
    <n v="0"/>
    <n v="0"/>
    <n v="0"/>
    <n v="0"/>
    <n v="0"/>
    <n v="0"/>
    <n v="0"/>
    <n v="0"/>
    <n v="0"/>
    <n v="0"/>
    <n v="31"/>
    <n v="0"/>
    <n v="0"/>
    <n v="0"/>
    <n v="10.59568674398"/>
    <n v="0"/>
    <n v="0"/>
    <n v="0"/>
    <n v="0"/>
    <n v="0"/>
    <n v="10.59568674398"/>
    <n v="102.14852682225998"/>
    <n v="112.74421356623998"/>
  </r>
  <r>
    <s v="116"/>
    <s v="116034"/>
    <s v="LUN A DOM"/>
    <s v="DIA"/>
    <s v="04:00 - 12:00"/>
    <s v="B5"/>
    <x v="3"/>
    <s v="Barrido Manual de Vías y Áreas Publicas"/>
    <n v="7"/>
    <n v="16.303694888100001"/>
    <n v="0"/>
    <n v="0"/>
    <n v="0"/>
    <n v="0"/>
    <n v="0"/>
    <n v="0"/>
    <n v="0"/>
    <n v="0"/>
    <n v="16.303694888100001"/>
    <n v="2.6587906138610005"/>
    <n v="18.962485501961002"/>
    <n v="587.837050560791"/>
    <n v="0"/>
    <n v="0"/>
    <n v="0"/>
    <n v="0"/>
    <n v="0"/>
    <n v="0"/>
    <n v="0"/>
    <n v="0"/>
    <n v="0"/>
    <n v="0"/>
    <n v="0"/>
    <n v="0"/>
    <n v="31"/>
    <n v="505.41454153110004"/>
    <n v="0"/>
    <n v="0"/>
    <n v="0"/>
    <n v="0"/>
    <n v="0"/>
    <n v="0"/>
    <n v="0"/>
    <n v="0"/>
    <n v="505.41454153110004"/>
    <n v="82.422509029691014"/>
    <n v="587.83705056079111"/>
  </r>
  <r>
    <s v="116"/>
    <s v="116035"/>
    <s v="LUN A DOM"/>
    <s v="DIA"/>
    <s v="04:00 - 12:00"/>
    <s v="B7"/>
    <x v="1"/>
    <s v="Barrido Manual de Vías y Áreas Publicas"/>
    <n v="7"/>
    <n v="0"/>
    <n v="0"/>
    <n v="0"/>
    <n v="0.77722134466000004"/>
    <n v="4.2178701378000003"/>
    <n v="0"/>
    <n v="0"/>
    <n v="0"/>
    <n v="0"/>
    <n v="4.9950914824600003"/>
    <n v="2.0979358544369999"/>
    <n v="7.0930273368970003"/>
    <n v="219.88384744380701"/>
    <n v="0"/>
    <n v="0"/>
    <n v="0"/>
    <n v="0"/>
    <n v="0"/>
    <n v="0"/>
    <n v="0"/>
    <n v="0"/>
    <n v="0"/>
    <n v="0"/>
    <n v="0"/>
    <n v="0"/>
    <n v="31"/>
    <n v="0"/>
    <n v="0"/>
    <n v="0"/>
    <n v="24.093861684460002"/>
    <n v="130.75397427180002"/>
    <n v="0"/>
    <n v="0"/>
    <n v="0"/>
    <n v="0"/>
    <n v="154.84783595626001"/>
    <n v="65.036011487547"/>
    <n v="219.88384744380701"/>
  </r>
  <r>
    <s v="116"/>
    <s v="116036"/>
    <s v="LUN A DOM"/>
    <s v="DIA"/>
    <s v="04:00 - 12:00"/>
    <s v="B7"/>
    <x v="1"/>
    <s v="Barrido Manual de Vías y Áreas Publicas"/>
    <n v="7"/>
    <n v="0"/>
    <n v="0"/>
    <n v="0"/>
    <n v="2.6174950372699999"/>
    <n v="8.3929461088200021"/>
    <n v="1.2286993960000001"/>
    <n v="0"/>
    <n v="0"/>
    <n v="0"/>
    <n v="12.239140542090002"/>
    <n v="4.026322854711001"/>
    <n v="16.265463396801003"/>
    <n v="504.22936530083109"/>
    <n v="0"/>
    <n v="0"/>
    <n v="0"/>
    <n v="0"/>
    <n v="0"/>
    <n v="0"/>
    <n v="0"/>
    <n v="0"/>
    <n v="0"/>
    <n v="0"/>
    <n v="0"/>
    <n v="0"/>
    <n v="31"/>
    <n v="0"/>
    <n v="0"/>
    <n v="0"/>
    <n v="81.142346155369992"/>
    <n v="260.18132937342006"/>
    <n v="38.089681276"/>
    <n v="0"/>
    <n v="0"/>
    <n v="0"/>
    <n v="379.41335680479006"/>
    <n v="124.81600849604104"/>
    <n v="504.22936530083109"/>
  </r>
  <r>
    <s v="116"/>
    <s v="116037"/>
    <s v="LUN A DOM"/>
    <s v="DIA"/>
    <s v="04:00 - 12:00"/>
    <s v="B7"/>
    <x v="1"/>
    <s v="Barrido Manual de Vías y Áreas Publicas"/>
    <n v="7"/>
    <n v="0"/>
    <n v="0"/>
    <n v="0"/>
    <n v="0"/>
    <n v="9.8190344348800007"/>
    <n v="0"/>
    <n v="0"/>
    <n v="0"/>
    <n v="0"/>
    <n v="9.8190344348800007"/>
    <n v="2.4171912652610001"/>
    <n v="12.236225700141"/>
    <n v="379.32299670437101"/>
    <n v="0"/>
    <n v="0"/>
    <n v="0"/>
    <n v="0"/>
    <n v="0"/>
    <n v="0"/>
    <n v="0"/>
    <n v="0"/>
    <n v="0"/>
    <n v="0"/>
    <n v="0"/>
    <n v="0"/>
    <n v="31"/>
    <n v="0"/>
    <n v="0"/>
    <n v="0"/>
    <n v="0"/>
    <n v="304.39006748128003"/>
    <n v="0"/>
    <n v="0"/>
    <n v="0"/>
    <n v="0"/>
    <n v="304.39006748128003"/>
    <n v="74.932929223091008"/>
    <n v="379.32299670437101"/>
  </r>
  <r>
    <s v="116"/>
    <s v="116038"/>
    <s v="LUN A DOM"/>
    <s v="DIA"/>
    <s v="04:00 - 12:00"/>
    <s v="B7"/>
    <x v="1"/>
    <s v="Barrido Manual de Vías y Áreas Publicas"/>
    <n v="7"/>
    <n v="0"/>
    <n v="0"/>
    <n v="0"/>
    <n v="0"/>
    <n v="21.116340605200005"/>
    <n v="0"/>
    <n v="0"/>
    <n v="0"/>
    <n v="0"/>
    <n v="21.116340605200005"/>
    <n v="3.1846855517700003"/>
    <n v="24.301026156970003"/>
    <n v="753.3318108660701"/>
    <n v="0"/>
    <n v="0"/>
    <n v="0"/>
    <n v="0"/>
    <n v="0"/>
    <n v="0"/>
    <n v="0"/>
    <n v="0"/>
    <n v="0"/>
    <n v="0"/>
    <n v="0"/>
    <n v="0"/>
    <n v="31"/>
    <n v="0"/>
    <n v="0"/>
    <n v="0"/>
    <n v="0"/>
    <n v="654.60655876120018"/>
    <n v="0"/>
    <n v="0"/>
    <n v="0"/>
    <n v="0"/>
    <n v="654.60655876120018"/>
    <n v="98.725252104870009"/>
    <n v="753.33181086607021"/>
  </r>
  <r>
    <s v="116"/>
    <s v="116039"/>
    <s v="LUN A DOM"/>
    <s v="DIA"/>
    <s v="04:00 - 12:00"/>
    <s v="B7"/>
    <x v="1"/>
    <s v="Barrido Manual de Vías y Áreas Publicas"/>
    <n v="7"/>
    <n v="0"/>
    <n v="0"/>
    <n v="0"/>
    <n v="0"/>
    <n v="9.4629150215890032"/>
    <n v="0"/>
    <n v="0"/>
    <n v="0"/>
    <n v="0"/>
    <n v="9.4629150215890032"/>
    <n v="3.5382524798900001"/>
    <n v="13.001167501479003"/>
    <n v="403.03619254584908"/>
    <n v="0"/>
    <n v="0"/>
    <n v="0"/>
    <n v="0"/>
    <n v="0"/>
    <n v="0"/>
    <n v="0"/>
    <n v="0"/>
    <n v="0"/>
    <n v="0"/>
    <n v="0"/>
    <n v="0"/>
    <n v="31"/>
    <n v="0"/>
    <n v="0"/>
    <n v="0"/>
    <n v="0"/>
    <n v="293.35036566925908"/>
    <n v="0"/>
    <n v="0"/>
    <n v="0"/>
    <n v="0"/>
    <n v="293.35036566925908"/>
    <n v="109.68582687659"/>
    <n v="403.03619254584908"/>
  </r>
  <r>
    <s v="116"/>
    <s v="116040"/>
    <s v="LUN A DOM"/>
    <s v="DIA"/>
    <s v="04:00 - 12:00"/>
    <s v="B7"/>
    <x v="1"/>
    <s v="Barrido Manual de Vías y Áreas Publicas"/>
    <n v="7"/>
    <n v="0"/>
    <n v="0"/>
    <n v="0"/>
    <n v="0"/>
    <n v="4.8005712189499992"/>
    <n v="0"/>
    <n v="0"/>
    <n v="0"/>
    <n v="0"/>
    <n v="4.8005712189499992"/>
    <n v="3.4717821508299993"/>
    <n v="8.2723533697799994"/>
    <n v="256.44295446318"/>
    <n v="0"/>
    <n v="0"/>
    <n v="0"/>
    <n v="0"/>
    <n v="0"/>
    <n v="0"/>
    <n v="0"/>
    <n v="0"/>
    <n v="0"/>
    <n v="0"/>
    <n v="0"/>
    <n v="0"/>
    <n v="31"/>
    <n v="0"/>
    <n v="0"/>
    <n v="0"/>
    <n v="0"/>
    <n v="148.81770778744996"/>
    <n v="0"/>
    <n v="0"/>
    <n v="0"/>
    <n v="0"/>
    <n v="148.81770778744996"/>
    <n v="107.62524667572998"/>
    <n v="256.44295446317994"/>
  </r>
  <r>
    <s v="116"/>
    <s v="116041"/>
    <s v="LUN A DOM"/>
    <s v="DIA"/>
    <s v="04:00 - 12:00"/>
    <s v="B7"/>
    <x v="1"/>
    <s v="Barrido Manual de Vías y Áreas Publicas"/>
    <n v="7"/>
    <n v="0"/>
    <n v="0"/>
    <n v="0"/>
    <n v="0"/>
    <n v="9.9835060594299971"/>
    <n v="0"/>
    <n v="0"/>
    <n v="0"/>
    <n v="0"/>
    <n v="9.9835060594299971"/>
    <n v="3.0590763077760004"/>
    <n v="13.042582367205998"/>
    <n v="404.32005338338593"/>
    <n v="0"/>
    <n v="0"/>
    <n v="0"/>
    <n v="0"/>
    <n v="0"/>
    <n v="0"/>
    <n v="0"/>
    <n v="0"/>
    <n v="0"/>
    <n v="0"/>
    <n v="0"/>
    <n v="0"/>
    <n v="31"/>
    <n v="0"/>
    <n v="0"/>
    <n v="0"/>
    <n v="0"/>
    <n v="309.48868784232991"/>
    <n v="0"/>
    <n v="0"/>
    <n v="0"/>
    <n v="0"/>
    <n v="309.48868784232991"/>
    <n v="94.831365541056016"/>
    <n v="404.32005338338593"/>
  </r>
  <r>
    <s v="116"/>
    <s v="116042"/>
    <s v="LUN A DOM"/>
    <s v="DIA"/>
    <s v="04:00 - 12:00"/>
    <s v="B7"/>
    <x v="1"/>
    <s v="Barrido Manual de Vías y Áreas Publicas"/>
    <n v="7"/>
    <n v="10.734140890000001"/>
    <n v="3.5334579889"/>
    <n v="0"/>
    <n v="0"/>
    <n v="3.0245608213199997"/>
    <n v="0"/>
    <n v="0"/>
    <n v="0"/>
    <n v="0"/>
    <n v="17.292159700220001"/>
    <n v="0"/>
    <n v="17.292159700220001"/>
    <n v="536.05695070681998"/>
    <n v="0"/>
    <n v="0"/>
    <n v="0"/>
    <n v="0"/>
    <n v="0"/>
    <n v="0"/>
    <n v="0"/>
    <n v="0"/>
    <n v="0"/>
    <n v="0"/>
    <n v="0"/>
    <n v="0"/>
    <n v="31"/>
    <n v="332.75836759000003"/>
    <n v="109.5371976559"/>
    <n v="0"/>
    <n v="0"/>
    <n v="93.761385460919996"/>
    <n v="0"/>
    <n v="0"/>
    <n v="0"/>
    <n v="0"/>
    <n v="536.05695070681998"/>
    <n v="0"/>
    <n v="536.05695070681998"/>
  </r>
  <r>
    <s v="116"/>
    <s v="116043"/>
    <s v="LUN A DOM"/>
    <s v="DIA"/>
    <s v="04:00 - 12:00"/>
    <s v="B8"/>
    <x v="2"/>
    <s v="Barrido Manual de Vías y Áreas Publicas"/>
    <n v="7"/>
    <n v="0"/>
    <n v="0"/>
    <n v="0"/>
    <n v="3.1166838135999999"/>
    <n v="10.735151127"/>
    <n v="0"/>
    <n v="0"/>
    <n v="0"/>
    <n v="0"/>
    <n v="13.8518349406"/>
    <n v="2.1778271112000001"/>
    <n v="16.029662051799999"/>
    <n v="496.91952360579995"/>
    <n v="0"/>
    <n v="0"/>
    <n v="0"/>
    <n v="0"/>
    <n v="0"/>
    <n v="0"/>
    <n v="0"/>
    <n v="0"/>
    <n v="0"/>
    <n v="0"/>
    <n v="0"/>
    <n v="0"/>
    <n v="31"/>
    <n v="0"/>
    <n v="0"/>
    <n v="0"/>
    <n v="96.617198221599992"/>
    <n v="332.789684937"/>
    <n v="0"/>
    <n v="0"/>
    <n v="0"/>
    <n v="0"/>
    <n v="429.40688315860001"/>
    <n v="67.512640447199999"/>
    <n v="496.91952360580001"/>
  </r>
  <r>
    <s v="116"/>
    <s v="116044"/>
    <s v="LUN A DOM"/>
    <s v="DIA"/>
    <s v="04:00 - 12:00"/>
    <s v="B8"/>
    <x v="2"/>
    <s v="Barrido Manual de Vías y Áreas Publicas"/>
    <n v="7"/>
    <n v="0"/>
    <n v="0"/>
    <n v="0"/>
    <n v="2.7253689650449999"/>
    <n v="8.8286537801880005"/>
    <n v="0"/>
    <n v="0"/>
    <n v="0"/>
    <n v="0"/>
    <n v="11.554022745233"/>
    <n v="4.3974208529199998"/>
    <n v="15.951443598153"/>
    <n v="494.49475154274302"/>
    <n v="0"/>
    <n v="0"/>
    <n v="0"/>
    <n v="0"/>
    <n v="0"/>
    <n v="0"/>
    <n v="0"/>
    <n v="0"/>
    <n v="0"/>
    <n v="0"/>
    <n v="0"/>
    <n v="0"/>
    <n v="31"/>
    <n v="0"/>
    <n v="0"/>
    <n v="0"/>
    <n v="84.486437916395005"/>
    <n v="273.68826718582801"/>
    <n v="0"/>
    <n v="0"/>
    <n v="0"/>
    <n v="0"/>
    <n v="358.17470510222302"/>
    <n v="136.32004644052"/>
    <n v="494.49475154274302"/>
  </r>
  <r>
    <s v="116"/>
    <s v="116045"/>
    <s v="LUN A DOM"/>
    <s v="DIA"/>
    <s v="04:00 - 12:00"/>
    <s v="B8"/>
    <x v="2"/>
    <s v="Barrido Manual de Vías y Áreas Publicas"/>
    <n v="7"/>
    <n v="0"/>
    <n v="0"/>
    <n v="0"/>
    <n v="6.3752471550139997"/>
    <n v="5.5493014042070001"/>
    <n v="0"/>
    <n v="0"/>
    <n v="0"/>
    <n v="0"/>
    <n v="11.924548559221"/>
    <n v="3.6789883695810994"/>
    <n v="15.6035369288021"/>
    <n v="483.70964479286511"/>
    <n v="0"/>
    <n v="0"/>
    <n v="0"/>
    <n v="0"/>
    <n v="0"/>
    <n v="0"/>
    <n v="0"/>
    <n v="0"/>
    <n v="0"/>
    <n v="0"/>
    <n v="0"/>
    <n v="0"/>
    <n v="31"/>
    <n v="0"/>
    <n v="0"/>
    <n v="0"/>
    <n v="197.632661805434"/>
    <n v="172.028343530417"/>
    <n v="0"/>
    <n v="0"/>
    <n v="0"/>
    <n v="0"/>
    <n v="369.66100533585097"/>
    <n v="114.04863945701408"/>
    <n v="483.70964479286505"/>
  </r>
  <r>
    <s v="116"/>
    <s v="116046"/>
    <s v="LUN A DOM"/>
    <s v="DIA"/>
    <s v="04:00 - 12:00"/>
    <s v="B8"/>
    <x v="2"/>
    <s v="Barrido Manual de Vías y Áreas Publicas"/>
    <n v="7"/>
    <n v="0"/>
    <n v="0"/>
    <n v="0"/>
    <n v="4.3034530262100006"/>
    <n v="3.6615387583199999"/>
    <n v="0"/>
    <n v="0"/>
    <n v="0"/>
    <n v="0"/>
    <n v="7.9649917845300005"/>
    <n v="4.2638983840400009"/>
    <n v="12.22889016857"/>
    <n v="379.09559522567002"/>
    <n v="0"/>
    <n v="0"/>
    <n v="0"/>
    <n v="0"/>
    <n v="0"/>
    <n v="0"/>
    <n v="0"/>
    <n v="0"/>
    <n v="0"/>
    <n v="0"/>
    <n v="0"/>
    <n v="0"/>
    <n v="31"/>
    <n v="0"/>
    <n v="0"/>
    <n v="0"/>
    <n v="133.40704381251001"/>
    <n v="113.50770150791999"/>
    <n v="0"/>
    <n v="0"/>
    <n v="0"/>
    <n v="0"/>
    <n v="246.91474532043"/>
    <n v="132.18084990524002"/>
    <n v="379.09559522567002"/>
  </r>
  <r>
    <s v="116"/>
    <s v="116047"/>
    <s v="LUN A DOM"/>
    <s v="DIA"/>
    <s v="04:00 - 12:00"/>
    <s v="B8"/>
    <x v="2"/>
    <s v="Barrido Manual de Vías y Áreas Publicas"/>
    <n v="7"/>
    <n v="22.039422220829998"/>
    <n v="0"/>
    <n v="0"/>
    <n v="0.31672329046999997"/>
    <n v="2.5325851231900001"/>
    <n v="0"/>
    <n v="0"/>
    <n v="0"/>
    <n v="0"/>
    <n v="24.888730634489999"/>
    <n v="0"/>
    <n v="24.888730634489999"/>
    <n v="771.55064966918997"/>
    <n v="0"/>
    <n v="0"/>
    <n v="0"/>
    <n v="0"/>
    <n v="0"/>
    <n v="0"/>
    <n v="0"/>
    <n v="0"/>
    <n v="0"/>
    <n v="0"/>
    <n v="0"/>
    <n v="0"/>
    <n v="31"/>
    <n v="683.2220888457299"/>
    <n v="0"/>
    <n v="0"/>
    <n v="9.8184220045699995"/>
    <n v="78.510138818889999"/>
    <n v="0"/>
    <n v="0"/>
    <n v="0"/>
    <n v="0"/>
    <n v="771.55064966918997"/>
    <n v="0"/>
    <n v="771.5506496691899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EC2E561-08A3-436B-B8D7-695D22EB81AA}" name="TablaDinámica2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rowHeaderCaption="MUNICIPIO">
  <location ref="A367:D376" firstHeaderRow="0" firstDataRow="1" firstDataCol="1"/>
  <pivotFields count="47">
    <pivotField showAll="0"/>
    <pivotField showAll="0"/>
    <pivotField showAll="0"/>
    <pivotField showAll="0"/>
    <pivotField showAll="0"/>
    <pivotField showAll="0"/>
    <pivotField axis="axisRow" showAll="0">
      <items count="9">
        <item x="5"/>
        <item x="7"/>
        <item x="4"/>
        <item x="6"/>
        <item x="3"/>
        <item x="0"/>
        <item x="1"/>
        <item x="2"/>
        <item t="default"/>
      </items>
    </pivotField>
    <pivotField showAll="0"/>
    <pivotField showAll="0"/>
    <pivotField numFmtId="164" showAll="0"/>
    <pivotField numFmtId="164" showAll="0"/>
    <pivotField numFmtId="164" showAll="0"/>
    <pivotField numFmtId="164" showAll="0"/>
    <pivotField numFmtId="164" showAll="0"/>
    <pivotField numFmtId="164" showAll="0"/>
    <pivotField numFmtId="164" showAll="0"/>
    <pivotField numFmtId="164" showAll="0"/>
    <pivotField numFmtId="164" showAll="0"/>
    <pivotField numFmtId="164" showAll="0"/>
    <pivotField numFmtId="164" showAll="0"/>
    <pivotField numFmtId="164" showAll="0"/>
    <pivotField dataField="1" numFmtId="164" showAll="0"/>
    <pivotField numFmtId="164" showAll="0"/>
    <pivotField numFmtId="164" showAll="0"/>
    <pivotField numFmtId="164" showAll="0"/>
    <pivotField numFmtId="164" showAll="0"/>
    <pivotField numFmtId="164" showAll="0"/>
    <pivotField numFmtId="164" showAll="0"/>
    <pivotField numFmtId="164" showAll="0"/>
    <pivotField numFmtId="164" showAll="0"/>
    <pivotField numFmtId="164" showAll="0"/>
    <pivotField numFmtId="164" showAll="0"/>
    <pivotField numFmtId="164" showAll="0"/>
    <pivotField dataField="1" numFmtId="164" showAll="0"/>
    <pivotField numFmtId="3" showAll="0"/>
    <pivotField numFmtId="164" showAll="0"/>
    <pivotField numFmtId="164" showAll="0"/>
    <pivotField numFmtId="164" showAll="0"/>
    <pivotField numFmtId="164" showAll="0"/>
    <pivotField numFmtId="164" showAll="0"/>
    <pivotField numFmtId="164" showAll="0"/>
    <pivotField numFmtId="164" showAll="0"/>
    <pivotField numFmtId="164" showAll="0"/>
    <pivotField numFmtId="164" showAll="0"/>
    <pivotField numFmtId="164" showAll="0"/>
    <pivotField numFmtId="164" showAll="0"/>
    <pivotField dataField="1" numFmtId="164" showAll="0"/>
  </pivotFields>
  <rowFields count="1">
    <field x="6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 KM MES - TOTAL _x000a_PLANEADO" fld="21" baseField="0" baseItem="0" numFmtId="164"/>
    <dataField name=" KM MES - TOTAL _x000a_NO ATENDIDO" fld="33" baseField="0" baseItem="0" numFmtId="164"/>
    <dataField name=" KM MES - TOTAL _x000a_EJECUTADO" fld="46" baseField="0" baseItem="0" numFmtId="164"/>
  </dataFields>
  <formats count="7">
    <format dxfId="178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68">
      <pivotArea type="all" dataOnly="0" outline="0" fieldPosition="0"/>
    </format>
    <format dxfId="67">
      <pivotArea outline="0" collapsedLevelsAreSubtotals="1" fieldPosition="0"/>
    </format>
    <format dxfId="66">
      <pivotArea field="6" type="button" dataOnly="0" labelOnly="1" outline="0" axis="axisRow" fieldPosition="0"/>
    </format>
    <format dxfId="65">
      <pivotArea dataOnly="0" labelOnly="1" fieldPosition="0">
        <references count="1">
          <reference field="6" count="0"/>
        </references>
      </pivotArea>
    </format>
    <format dxfId="64">
      <pivotArea dataOnly="0" labelOnly="1" grandRow="1" outline="0" fieldPosition="0"/>
    </format>
    <format dxfId="63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</formats>
  <pivotTableStyleInfo name="PivotStyleMedium14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osExternos_2" adjustColumnWidth="0" connectionId="2" xr16:uid="{35D45319-DD78-4248-B5F5-50BD7A18FCDF}" autoFormatId="16" applyNumberFormats="0" applyBorderFormats="0" applyFontFormats="0" applyPatternFormats="0" applyAlignmentFormats="0" applyWidthHeightFormats="0">
  <queryTableRefresh nextId="52" unboundColumnsRight="26">
    <queryTableFields count="47">
      <queryTableField id="1" name="MACRO" tableColumnId="1"/>
      <queryTableField id="2" name="MICRO" tableColumnId="2"/>
      <queryTableField id="3" name="DIAS" tableColumnId="3"/>
      <queryTableField id="4" name="TURNO" tableColumnId="4"/>
      <queryTableField id="5" name="HORARIO" tableColumnId="5"/>
      <queryTableField id="6" name="GRUPO" tableColumnId="6"/>
      <queryTableField id="50" name="MUNICIPIO" tableColumnId="48"/>
      <queryTableField id="8" name="SERVICIO" tableColumnId="8"/>
      <queryTableField id="9" name="FRECUENCIA" tableColumnId="9"/>
      <queryTableField id="12" name="KM BARRIDO - PARQUE" tableColumnId="12"/>
      <queryTableField id="13" name="KM BARRIDO - PLAZA" tableColumnId="13"/>
      <queryTableField id="14" name="KM BARRIDO - ESCENARIO DEPORTIVO" tableColumnId="14"/>
      <queryTableField id="15" name="KM BARRIDO - SEPARADOR" tableColumnId="15"/>
      <queryTableField id="16" name="KM BARRIDO - ANDEN" tableColumnId="16"/>
      <queryTableField id="17" name="KM BARRIDO - PUENTE" tableColumnId="17"/>
      <queryTableField id="18" name="KM BARRIDO - ZONA VERDE" tableColumnId="18"/>
      <queryTableField id="19" name="KM BARRIDO - CICLORRUTA" tableColumnId="19"/>
      <queryTableField id="20" name="KM BARRIDO - PEATONAL" tableColumnId="20"/>
      <queryTableField id="21" name="KM BARRIDO - AREAS PUBLICAS" tableColumnId="21"/>
      <queryTableField id="22" name="KM BARRIDO - VIAS" tableColumnId="22"/>
      <queryTableField id="23" name="KM BARRIDO - TOTAL" tableColumnId="23"/>
      <queryTableField id="49" dataBound="0" tableColumnId="47"/>
      <queryTableField id="24" dataBound="0" tableColumnId="24"/>
      <queryTableField id="25" dataBound="0" tableColumnId="25"/>
      <queryTableField id="26" dataBound="0" tableColumnId="26"/>
      <queryTableField id="27" dataBound="0" tableColumnId="27"/>
      <queryTableField id="28" dataBound="0" tableColumnId="28"/>
      <queryTableField id="29" dataBound="0" tableColumnId="29"/>
      <queryTableField id="30" dataBound="0" tableColumnId="30"/>
      <queryTableField id="31" dataBound="0" tableColumnId="31"/>
      <queryTableField id="32" dataBound="0" tableColumnId="32"/>
      <queryTableField id="33" dataBound="0" tableColumnId="33"/>
      <queryTableField id="34" dataBound="0" tableColumnId="34"/>
      <queryTableField id="35" dataBound="0" tableColumnId="35"/>
      <queryTableField id="36" dataBound="0" tableColumnId="10"/>
      <queryTableField id="37" dataBound="0" tableColumnId="11"/>
      <queryTableField id="38" dataBound="0" tableColumnId="36"/>
      <queryTableField id="39" dataBound="0" tableColumnId="37"/>
      <queryTableField id="40" dataBound="0" tableColumnId="38"/>
      <queryTableField id="41" dataBound="0" tableColumnId="39"/>
      <queryTableField id="42" dataBound="0" tableColumnId="40"/>
      <queryTableField id="43" dataBound="0" tableColumnId="41"/>
      <queryTableField id="44" dataBound="0" tableColumnId="42"/>
      <queryTableField id="45" dataBound="0" tableColumnId="43"/>
      <queryTableField id="46" dataBound="0" tableColumnId="44"/>
      <queryTableField id="47" dataBound="0" tableColumnId="45"/>
      <queryTableField id="48" dataBound="0" tableColumnId="46"/>
    </queryTableFields>
  </queryTableRefresh>
</queryTable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51BE3261-95E3-4B5A-8F80-72128DA64B04}" name="DIAS_MES_FREC" displayName="DIAS_MES_FREC" ref="A2:I23" headerRowDxfId="198" dataDxfId="197">
  <autoFilter ref="A2:I23" xr:uid="{51BE3261-95E3-4B5A-8F80-72128DA64B04}"/>
  <tableColumns count="9">
    <tableColumn id="1" xr3:uid="{BDE3C991-F562-4F00-882A-65BD30368133}" name="DIAS" totalsRowLabel="Total" dataDxfId="196" totalsRowDxfId="195"/>
    <tableColumn id="2" xr3:uid="{EB9DBA10-B780-41F9-9747-5B9BDE8B5135}" name="LUNES" totalsRowFunction="sum" dataDxfId="194" totalsRowDxfId="193">
      <calculatedColumnFormula>IF(OR(DIAS_MES_FREC[[#This Row],[DIAS]]="LUNES",DIAS_MES_FREC[[#This Row],[DIAS]]="LUN - MIE",DIAS_MES_FREC[[#This Row],[DIAS]]="LUN - JUE",DIAS_MES_FREC[[#This Row],[DIAS]]="LUN - MIE - VIE",DIAS_MES_FREC[[#This Row],[DIAS]]="LUN - MIE - VIE - DOM",DIAS_MES_FREC[[#This Row],[DIAS]]="LUN - VIE",DIAS_MES_FREC[[#This Row],[DIAS]]="LUN A DOM",DIAS_MES_FREC[[#This Row],[DIAS]]="LUN A SAB"),INT(('Consolidado_Microrrutas'!$B$11-'Consolidado_Microrrutas'!$B$10 + WEEKDAY('Consolidado_Microrrutas'!$B$10-$B$1))/7),0)</calculatedColumnFormula>
    </tableColumn>
    <tableColumn id="3" xr3:uid="{E32BEF66-67E7-4BF5-8CAB-A93C1334B39F}" name="MARTES" totalsRowFunction="sum" dataDxfId="192" totalsRowDxfId="191">
      <calculatedColumnFormula>IF(OR(DIAS_MES_FREC[[#This Row],[DIAS]]="MARTES",DIAS_MES_FREC[[#This Row],[DIAS]]="MAR - VIE",DIAS_MES_FREC[[#This Row],[DIAS]]="MAR - SAB",DIAS_MES_FREC[[#This Row],[DIAS]]="MAR - JUE",DIAS_MES_FREC[[#This Row],[DIAS]]="MAR - JUE - SAB",DIAS_MES_FREC[[#This Row],[DIAS]]="MAR - JUE - SAB - DOM",DIAS_MES_FREC[[#This Row],[DIAS]]="LUN A DOM",DIAS_MES_FREC[[#This Row],[DIAS]]="LUN A SAB"),INT(('Consolidado_Microrrutas'!$B$11-'Consolidado_Microrrutas'!$B$10 + WEEKDAY('Consolidado_Microrrutas'!$B$10-$C$1))/7),0)</calculatedColumnFormula>
    </tableColumn>
    <tableColumn id="4" xr3:uid="{AFBF762B-9224-4DF5-B3A7-592F3A8B6B09}" name="MIÉRCOLES" totalsRowFunction="sum" dataDxfId="190" totalsRowDxfId="189">
      <calculatedColumnFormula>IF(OR(DIAS_MES_FREC[[#This Row],[DIAS]]="MIERCOLES",DIAS_MES_FREC[[#This Row],[DIAS]]="MIE - VIE",DIAS_MES_FREC[[#This Row],[DIAS]]="MIE - SAB",DIAS_MES_FREC[[#This Row],[DIAS]]="LUN - MIE - VIE - DOM",DIAS_MES_FREC[[#This Row],[DIAS]]="LUN - MIE - VIE",DIAS_MES_FREC[[#This Row],[DIAS]]="LUN - MIE",DIAS_MES_FREC[[#This Row],[DIAS]]="LUN A DOM",DIAS_MES_FREC[[#This Row],[DIAS]]="LUN A SAB"),INT(('Consolidado_Microrrutas'!$B$11-'Consolidado_Microrrutas'!$B$10 + WEEKDAY('Consolidado_Microrrutas'!$B$10-$D$1))/7),0)</calculatedColumnFormula>
    </tableColumn>
    <tableColumn id="5" xr3:uid="{8DEC68C7-30DD-47F4-A478-95D78C50A171}" name="JUEVES" totalsRowFunction="sum" dataDxfId="188" totalsRowDxfId="187">
      <calculatedColumnFormula>IF(OR(DIAS_MES_FREC[[#This Row],[DIAS]]="JUEVES",DIAS_MES_FREC[[#This Row],[DIAS]]="MAR - JUE",DIAS_MES_FREC[[#This Row],[DIAS]]="JUEVES",DIAS_MES_FREC[[#This Row],[DIAS]]="JUE - SAB",DIAS_MES_FREC[[#This Row],[DIAS]]="LUN - JUE",DIAS_MES_FREC[[#This Row],[DIAS]]="MAR - JUE - SAB",DIAS_MES_FREC[[#This Row],[DIAS]]="MAR - JUE - SAB - DOM",DIAS_MES_FREC[[#This Row],[DIAS]]="LUN A DOM",DIAS_MES_FREC[[#This Row],[DIAS]]="LUN A SAB"),INT(('Consolidado_Microrrutas'!$B$11-'Consolidado_Microrrutas'!$B$10 + WEEKDAY('Consolidado_Microrrutas'!$B$10-$E$1))/7),0)</calculatedColumnFormula>
    </tableColumn>
    <tableColumn id="6" xr3:uid="{A5AD1273-B108-4118-A77A-2969781405CA}" name="VIERNES" totalsRowFunction="sum" dataDxfId="186" totalsRowDxfId="185">
      <calculatedColumnFormula>IF(OR(DIAS_MES_FREC[[#This Row],[DIAS]]="VIERNES",DIAS_MES_FREC[[#This Row],[DIAS]]="MIE - VIE",DIAS_MES_FREC[[#This Row],[DIAS]]="MAR - VIE",DIAS_MES_FREC[[#This Row],[DIAS]]="LUN - MIE - VIE - DOM",DIAS_MES_FREC[[#This Row],[DIAS]]="LUN - MIE - VIE",DIAS_MES_FREC[[#This Row],[DIAS]]="LUN - VIE",DIAS_MES_FREC[[#This Row],[DIAS]]="LUN A DOM",DIAS_MES_FREC[[#This Row],[DIAS]]="LUN A SAB"),INT(('Consolidado_Microrrutas'!$B$11-'Consolidado_Microrrutas'!$B$10 + WEEKDAY('Consolidado_Microrrutas'!$B$10-$F$1))/7),0)</calculatedColumnFormula>
    </tableColumn>
    <tableColumn id="7" xr3:uid="{E565D15F-0AEE-4721-B861-F321FFD8A51F}" name="SÁBADO" totalsRowFunction="sum" dataDxfId="184" totalsRowDxfId="183">
      <calculatedColumnFormula>IF(OR(DIAS_MES_FREC[[#This Row],[DIAS]]="SABADO",DIAS_MES_FREC[[#This Row],[DIAS]]="MIE - SAB",DIAS_MES_FREC[[#This Row],[DIAS]]="MAR - SAB",DIAS_MES_FREC[[#This Row],[DIAS]]="JUE - SAB",DIAS_MES_FREC[[#This Row],[DIAS]]="MAR - JUE - SAB",DIAS_MES_FREC[[#This Row],[DIAS]]="MAR - JUE - SAB - DOM",DIAS_MES_FREC[[#This Row],[DIAS]]="LUN A DOM",DIAS_MES_FREC[[#This Row],[DIAS]]="LUN A SAB"),INT(('Consolidado_Microrrutas'!$B$11-'Consolidado_Microrrutas'!$B$10 + WEEKDAY('Consolidado_Microrrutas'!$B$10-$G$1))/7),0)</calculatedColumnFormula>
    </tableColumn>
    <tableColumn id="8" xr3:uid="{8145EB0E-D181-4BDD-9121-FA0B2672A6DE}" name="DOMINGO" totalsRowFunction="sum" dataDxfId="182" totalsRowDxfId="181">
      <calculatedColumnFormula>IF(OR(DIAS_MES_FREC[[#This Row],[DIAS]]="MAR - JUE - SAB - DOM",DIAS_MES_FREC[[#This Row],[DIAS]]="LUN - MIE - VIE - DOM",DIAS_MES_FREC[[#This Row],[DIAS]]="LUN A DOM"),INT(('Consolidado_Microrrutas'!$B$11-'Consolidado_Microrrutas'!$B$10 + WEEKDAY('Consolidado_Microrrutas'!$B$10-$H$1))/7),0)</calculatedColumnFormula>
    </tableColumn>
    <tableColumn id="9" xr3:uid="{0E41AAAE-9182-4EA4-AD40-E1B473557A15}" name="Total Mes" totalsRowFunction="sum" dataDxfId="180" totalsRowDxfId="179">
      <calculatedColumnFormula>SUM(B3:H3)</calculatedColumnFormula>
    </tableColumn>
  </tableColumns>
  <tableStyleInfo name="TableStyleLight14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4F5A13A2-F7D9-4CEA-807F-2E8C26B629AA}" name="PATH_ArchivoRaiz" displayName="PATH_ArchivoRaiz" ref="A1:A2" totalsRowShown="0">
  <autoFilter ref="A1:A2" xr:uid="{0FE4F938-279D-4BB4-B603-D128EF797CFB}"/>
  <tableColumns count="1">
    <tableColumn id="1" xr3:uid="{869B83E4-5420-4991-8629-66929A499C04}" name="PATH_ArchivoRaiz">
      <calculatedColumnFormula>CELL("filename")</calculatedColumnFormula>
    </tableColumn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9C8928F-6CB8-47D5-A7EC-C06C1254F8F9}" name="Consolidado_Microrrutas" displayName="Consolidado_Microrrutas" ref="A21:AU362" tableType="queryTable" totalsRowCount="1" headerRowDxfId="79" dataDxfId="77" totalsRowDxfId="78" headerRowBorderDxfId="177" totalsRowBorderDxfId="176">
  <autoFilter ref="A21:AU361" xr:uid="{79C8928F-6CB8-47D5-A7EC-C06C1254F8F9}"/>
  <tableColumns count="47">
    <tableColumn id="1" xr3:uid="{6A4745C6-C7A8-472E-B536-3F4DB1753C89}" uniqueName="1" name="MACRO" queryTableFieldId="1" dataDxfId="173" totalsRowDxfId="172"/>
    <tableColumn id="2" xr3:uid="{2155D70E-1EEA-4FE8-A9C4-11A86D465C64}" uniqueName="2" name="MICRO" queryTableFieldId="2" dataDxfId="171" totalsRowDxfId="170"/>
    <tableColumn id="3" xr3:uid="{8EF99FB0-DF1B-4B4A-81CE-91E32B8113D5}" uniqueName="3" name="DIAS" queryTableFieldId="3" dataDxfId="169" totalsRowDxfId="168"/>
    <tableColumn id="4" xr3:uid="{743B985B-5128-4A62-A497-AF81FA9BF7BD}" uniqueName="4" name="TURNO" queryTableFieldId="4" dataDxfId="167" totalsRowDxfId="166"/>
    <tableColumn id="5" xr3:uid="{3CC893C6-F882-41CF-94E6-5E5B14ECBB76}" uniqueName="5" name="HORARIO" queryTableFieldId="5" dataDxfId="165" totalsRowDxfId="164"/>
    <tableColumn id="6" xr3:uid="{3C726186-18D9-4370-B78A-0986D7CC63A0}" uniqueName="6" name="GRUPO" queryTableFieldId="6" dataDxfId="163" totalsRowDxfId="162"/>
    <tableColumn id="48" xr3:uid="{7F5FECC6-6FD5-4515-855F-9EAADA0460F6}" uniqueName="48" name="MUNICIPIO" queryTableFieldId="50" dataDxfId="161" totalsRowDxfId="160"/>
    <tableColumn id="8" xr3:uid="{BC6A378F-B67A-44C5-8DDC-E41BBD07DFED}" uniqueName="8" name="SERVICIO" queryTableFieldId="8" dataDxfId="159" totalsRowDxfId="158"/>
    <tableColumn id="9" xr3:uid="{E348665A-BF8E-4EA1-AC09-9A195B0E0A66}" uniqueName="9" name="FRECUENCIA" queryTableFieldId="9" dataDxfId="157" totalsRowDxfId="156"/>
    <tableColumn id="12" xr3:uid="{95158844-7DE6-42A0-BB1C-CD473FA32944}" uniqueName="12" name="KM BARRIDO - PARQUE" queryTableFieldId="12" dataDxfId="155" totalsRowDxfId="154"/>
    <tableColumn id="13" xr3:uid="{5A06F2B9-AD90-4887-A4BA-5AD43CBB839D}" uniqueName="13" name="KM BARRIDO - PLAZA" queryTableFieldId="13" dataDxfId="153" totalsRowDxfId="152"/>
    <tableColumn id="14" xr3:uid="{F3772F6D-9F6D-413D-AED6-A301D03A29FF}" uniqueName="14" name="KM BARRIDO - ESCENARIO DEPORTIVO" queryTableFieldId="14" dataDxfId="151" totalsRowDxfId="150"/>
    <tableColumn id="15" xr3:uid="{2A87BA4E-CD3D-4E05-904D-D8D6A368A01D}" uniqueName="15" name="KM BARRIDO - SEPARADOR" queryTableFieldId="15" dataDxfId="149" totalsRowDxfId="148"/>
    <tableColumn id="16" xr3:uid="{4AD3B1D2-C0C6-48D8-ADD1-67D0BF3F28A2}" uniqueName="16" name="KM BARRIDO - ANDEN" queryTableFieldId="16" dataDxfId="147" totalsRowDxfId="146"/>
    <tableColumn id="17" xr3:uid="{E520181E-CB44-44E6-B356-9408FD63C35D}" uniqueName="17" name="KM BARRIDO - PUENTE" queryTableFieldId="17" dataDxfId="145" totalsRowDxfId="144"/>
    <tableColumn id="18" xr3:uid="{726055D2-A25A-4FA8-811F-A4D8E842C945}" uniqueName="18" name="KM BARRIDO - ZONA VERDE" queryTableFieldId="18" dataDxfId="143" totalsRowDxfId="142"/>
    <tableColumn id="19" xr3:uid="{04420B89-8214-48DC-A99D-2F5F67F04F2B}" uniqueName="19" name="KM BARRIDO - CICLORRUTA" queryTableFieldId="19" dataDxfId="141" totalsRowDxfId="140"/>
    <tableColumn id="20" xr3:uid="{78ACF2FC-1CA9-41DA-A7CE-7591B4EBBCC7}" uniqueName="20" name="KM BARRIDO - PEATONAL" queryTableFieldId="20" dataDxfId="139" totalsRowDxfId="138"/>
    <tableColumn id="21" xr3:uid="{8BB13C2A-D785-448D-A816-72F81291CD76}" uniqueName="21" name="KM BARRIDO - AREAS PUBLICAS" totalsRowFunction="sum" queryTableFieldId="21" dataDxfId="137" totalsRowDxfId="136"/>
    <tableColumn id="22" xr3:uid="{38E69E68-9733-4BC0-8874-1EFE4FE5B262}" uniqueName="22" name="KM BARRIDO - VIAS" totalsRowFunction="sum" queryTableFieldId="22" dataDxfId="135" totalsRowDxfId="134"/>
    <tableColumn id="23" xr3:uid="{430185D6-8B61-473F-8C12-282EB720D786}" uniqueName="23" name="KM BARRIDO - TOTAL" totalsRowFunction="sum" queryTableFieldId="23" dataDxfId="133" totalsRowDxfId="132"/>
    <tableColumn id="47" xr3:uid="{A21E0536-6C88-4BE1-BADE-9529F6DFEB0D}" uniqueName="47" name="KM MES - TOTAL _x000a_PLANEADO" totalsRowFunction="sum" queryTableFieldId="49" dataDxfId="131" totalsRowDxfId="130">
      <calculatedColumnFormula>Consolidado_Microrrutas[[#This Row],[KM BARRIDO - TOTAL]]*Consolidado_Microrrutas[[#This Row],[TOTAL DIAS/MES]]</calculatedColumnFormula>
    </tableColumn>
    <tableColumn id="24" xr3:uid="{83205E3C-D47D-4CA1-9788-3BC10E37EFC7}" uniqueName="24" name="KM MES - PARQUE_x000a_NO ATENDIDO" queryTableFieldId="24" dataDxfId="129" totalsRowDxfId="128">
      <calculatedColumnFormula>SUMIFS(Km_NoAtendidos[KM MES NO ATENDIDOS - AREA PUBLICA],Km_NoAtendidos[MICRO],Consolidado_Microrrutas[[#This Row],[MICRO]],Km_NoAtendidos[ELEMENTO],"PARQUE")</calculatedColumnFormula>
    </tableColumn>
    <tableColumn id="25" xr3:uid="{59D9B3CD-81EA-416C-8B48-59191FAAE25C}" uniqueName="25" name="KM MES - PLAZA_x000a_NO ATENDIDO" queryTableFieldId="25" dataDxfId="127" totalsRowDxfId="126">
      <calculatedColumnFormula>SUMIFS(Km_NoAtendidos[KM MES NO ATENDIDOS - AREA PUBLICA],Km_NoAtendidos[MICRO],Consolidado_Microrrutas[[#This Row],[MICRO]],Km_NoAtendidos[ELEMENTO],"PLAZA")</calculatedColumnFormula>
    </tableColumn>
    <tableColumn id="26" xr3:uid="{89236F7E-0EDF-40B1-A1E9-5E29B7B4D640}" uniqueName="26" name="KM MES - ESCENARIO DEPORTIVO_x000a_NO ATENDIDO" queryTableFieldId="26" dataDxfId="125" totalsRowDxfId="124">
      <calculatedColumnFormula>SUMIFS(Km_NoAtendidos[KM MES NO ATENDIDOS - AREA PUBLICA],Km_NoAtendidos[MICRO],Consolidado_Microrrutas[[#This Row],[MICRO]],Km_NoAtendidos[ELEMENTO],"ESCENARIO DEPORTIVO")</calculatedColumnFormula>
    </tableColumn>
    <tableColumn id="27" xr3:uid="{94FC419F-5918-44C9-8879-89689A038D5B}" uniqueName="27" name="KM MES - SEPARADOR_x000a_NO ATENDIDO" queryTableFieldId="27" dataDxfId="123" totalsRowDxfId="122">
      <calculatedColumnFormula>SUMIFS(Km_NoAtendidos[KM MES NO ATENDIDOS - AREA PUBLICA],Km_NoAtendidos[MICRO],Consolidado_Microrrutas[[#This Row],[MICRO]],Km_NoAtendidos[ELEMENTO],"SEPARADOR")</calculatedColumnFormula>
    </tableColumn>
    <tableColumn id="28" xr3:uid="{F6A5BFC1-4A6B-4049-8483-E15B96A0EC86}" uniqueName="28" name="KM MES - ANDEN_x000a_NO ATENDIDO" queryTableFieldId="28" dataDxfId="121" totalsRowDxfId="120">
      <calculatedColumnFormula>SUMIFS(Km_NoAtendidos[KM MES NO ATENDIDOS - AREA PUBLICA],Km_NoAtendidos[MICRO],Consolidado_Microrrutas[[#This Row],[MICRO]],Km_NoAtendidos[ELEMENTO],"ANDEN")</calculatedColumnFormula>
    </tableColumn>
    <tableColumn id="29" xr3:uid="{79DB75CF-93A8-471D-9901-9FB19E209037}" uniqueName="29" name="KM MES - PUENTE_x000a_NO ATENDIDO" queryTableFieldId="29" dataDxfId="119" totalsRowDxfId="118">
      <calculatedColumnFormula>SUMIFS(Km_NoAtendidos[KM MES NO ATENDIDOS - AREA PUBLICA],Km_NoAtendidos[MICRO],Consolidado_Microrrutas[[#This Row],[MICRO]],Km_NoAtendidos[ELEMENTO],"PUENTE")</calculatedColumnFormula>
    </tableColumn>
    <tableColumn id="30" xr3:uid="{4328CDE0-BEE2-4ABD-816E-E5A6C3105C99}" uniqueName="30" name="KM MES - ZONA VERDE_x000a_NO ATENDIDO" queryTableFieldId="30" dataDxfId="117" totalsRowDxfId="116">
      <calculatedColumnFormula>SUMIFS(Km_NoAtendidos[KM MES NO ATENDIDOS - AREA PUBLICA],Km_NoAtendidos[MICRO],Consolidado_Microrrutas[[#This Row],[MICRO]],Km_NoAtendidos[ELEMENTO],"ZONA VERDE")</calculatedColumnFormula>
    </tableColumn>
    <tableColumn id="31" xr3:uid="{6DD162B6-1EB3-4107-B759-AEE018412FFF}" uniqueName="31" name="KM MES - CICLORRUTA_x000a_NO ATENDIDO" queryTableFieldId="31" dataDxfId="115" totalsRowDxfId="114">
      <calculatedColumnFormula>SUMIFS(Km_NoAtendidos[KM MES NO ATENDIDOS - AREA PUBLICA],Km_NoAtendidos[MICRO],Consolidado_Microrrutas[[#This Row],[MICRO]],Km_NoAtendidos[ELEMENTO],"CICLORRUTA")</calculatedColumnFormula>
    </tableColumn>
    <tableColumn id="32" xr3:uid="{909B921E-5BE1-4FD8-BDA4-69177E422AA7}" uniqueName="32" name="KM MES - PEATONAL_x000a_NO ATENDIDO" queryTableFieldId="32" dataDxfId="113" totalsRowDxfId="112">
      <calculatedColumnFormula>SUMIFS(Km_NoAtendidos[KM MES NO ATENDIDOS - AREA PUBLICA],Km_NoAtendidos[MICRO],Consolidado_Microrrutas[[#This Row],[MICRO]],Km_NoAtendidos[ELEMENTO],"PEATONAL")</calculatedColumnFormula>
    </tableColumn>
    <tableColumn id="33" xr3:uid="{C98B4A80-31D3-49B3-A012-59515AFDB108}" uniqueName="33" name="KM MES - AREAS PUBLICAS_x000a_NO ATENDIDO" totalsRowFunction="sum" queryTableFieldId="33" dataDxfId="111" totalsRowDxfId="110">
      <calculatedColumnFormula>SUM(Consolidado_Microrrutas[[#This Row],[KM MES - PARQUE
NO ATENDIDO]:[KM MES - PEATONAL
NO ATENDIDO]])</calculatedColumnFormula>
    </tableColumn>
    <tableColumn id="34" xr3:uid="{472F9C82-799A-452C-A849-195DB4A9E56E}" uniqueName="34" name="KM MES - VIAS_x000a_NO ATENDIDO" totalsRowFunction="sum" queryTableFieldId="34" dataDxfId="109" totalsRowDxfId="108">
      <calculatedColumnFormula>SUMIFS(Km_NoAtendidos[KM MES NO ATENDIDOS - VIAS],Km_NoAtendidos[MICRO],Consolidado_Microrrutas[[#This Row],[MICRO]],Km_NoAtendidos[ELEMENTO],"VIA")</calculatedColumnFormula>
    </tableColumn>
    <tableColumn id="35" xr3:uid="{26ED925D-8BEC-4297-8134-6679C8E4DA5C}" uniqueName="35" name="KM MES - TOTAL _x000a_NO ATENDIDO" totalsRowFunction="sum" queryTableFieldId="35" dataDxfId="107" totalsRowDxfId="106">
      <calculatedColumnFormula>SUM(Consolidado_Microrrutas[[#This Row],[KM MES - AREAS PUBLICAS
NO ATENDIDO]:[KM MES - VIAS
NO ATENDIDO]])</calculatedColumnFormula>
    </tableColumn>
    <tableColumn id="10" xr3:uid="{CD33B74E-CA4F-451E-BDDD-C8B790050F6D}" uniqueName="10" name="TOTAL DIAS/MES" queryTableFieldId="36" dataDxfId="105" totalsRowDxfId="104">
      <calculatedColumnFormula>VLOOKUP(Consolidado_Microrrutas[[#This Row],[DIAS]],DIAS_MES_FREC[],9,FALSE)</calculatedColumnFormula>
    </tableColumn>
    <tableColumn id="11" xr3:uid="{DF813154-82D7-416C-AC99-87A8DC1B36E4}" uniqueName="11" name="KM MES - PARQUE_x000a_EJECUTADO" queryTableFieldId="37" dataDxfId="103" totalsRowDxfId="102">
      <calculatedColumnFormula>Consolidado_Microrrutas[[#This Row],[KM BARRIDO - PARQUE]]*Consolidado_Microrrutas[[#This Row],[TOTAL DIAS/MES]]-Consolidado_Microrrutas[[#This Row],[KM MES - PARQUE
NO ATENDIDO]]</calculatedColumnFormula>
    </tableColumn>
    <tableColumn id="36" xr3:uid="{158B059B-BA4E-49D0-A5CA-7492B873B89B}" uniqueName="36" name="KM MES - PLAZA_x000a_EJECUTADO" queryTableFieldId="38" dataDxfId="101" totalsRowDxfId="100">
      <calculatedColumnFormula>Consolidado_Microrrutas[[#This Row],[KM BARRIDO - PLAZA]]*Consolidado_Microrrutas[[#This Row],[TOTAL DIAS/MES]]-Consolidado_Microrrutas[[#This Row],[KM MES - PLAZA
NO ATENDIDO]]</calculatedColumnFormula>
    </tableColumn>
    <tableColumn id="37" xr3:uid="{01532623-8ACE-4E54-983A-DB1DE7F5E68C}" uniqueName="37" name="KM MES - ESCENARIO DEPORTIVO_x000a_EJECUTADO" queryTableFieldId="39" dataDxfId="99" totalsRowDxfId="98">
      <calculatedColumnFormula>Consolidado_Microrrutas[[#This Row],[KM BARRIDO - ESCENARIO DEPORTIVO]]*Consolidado_Microrrutas[[#This Row],[TOTAL DIAS/MES]]-Consolidado_Microrrutas[[#This Row],[KM MES - ESCENARIO DEPORTIVO
NO ATENDIDO]]</calculatedColumnFormula>
    </tableColumn>
    <tableColumn id="38" xr3:uid="{9C38EC29-5C34-4DD8-A4C1-42E3746B1F25}" uniqueName="38" name="KM MES - SEPARADOR_x000a_EJECUTADO" queryTableFieldId="40" dataDxfId="97" totalsRowDxfId="96">
      <calculatedColumnFormula>Consolidado_Microrrutas[[#This Row],[KM BARRIDO - SEPARADOR]]*Consolidado_Microrrutas[[#This Row],[TOTAL DIAS/MES]]-Consolidado_Microrrutas[[#This Row],[KM MES - SEPARADOR
NO ATENDIDO]]</calculatedColumnFormula>
    </tableColumn>
    <tableColumn id="39" xr3:uid="{95362302-E7DA-4BBA-997E-4042CF291A6D}" uniqueName="39" name="KM MES - ANDEN_x000a_EJECUTADO" queryTableFieldId="41" dataDxfId="95" totalsRowDxfId="94">
      <calculatedColumnFormula>Consolidado_Microrrutas[[#This Row],[KM BARRIDO - ANDEN]]*Consolidado_Microrrutas[[#This Row],[TOTAL DIAS/MES]]-Consolidado_Microrrutas[[#This Row],[KM MES - ANDEN
NO ATENDIDO]]</calculatedColumnFormula>
    </tableColumn>
    <tableColumn id="40" xr3:uid="{5E96E614-262A-4399-A72C-E5E406220846}" uniqueName="40" name="KM MES - PUENTE_x000a_EJECUTADO" queryTableFieldId="42" dataDxfId="93" totalsRowDxfId="92">
      <calculatedColumnFormula>Consolidado_Microrrutas[[#This Row],[KM BARRIDO - PUENTE]]*Consolidado_Microrrutas[[#This Row],[TOTAL DIAS/MES]]-Consolidado_Microrrutas[[#This Row],[KM MES - PUENTE
NO ATENDIDO]]</calculatedColumnFormula>
    </tableColumn>
    <tableColumn id="41" xr3:uid="{1E4B998D-D6C7-4B71-B1A2-F1B38EA371A6}" uniqueName="41" name="KM MES - ZONA VERDE_x000a_EJECUTADO" queryTableFieldId="43" dataDxfId="91" totalsRowDxfId="90">
      <calculatedColumnFormula>Consolidado_Microrrutas[[#This Row],[KM BARRIDO - ZONA VERDE]]*Consolidado_Microrrutas[[#This Row],[TOTAL DIAS/MES]]-Consolidado_Microrrutas[[#This Row],[KM MES - ZONA VERDE
NO ATENDIDO]]</calculatedColumnFormula>
    </tableColumn>
    <tableColumn id="42" xr3:uid="{CFC04FC9-A599-4423-A275-B6552A9D8EC2}" uniqueName="42" name="KM MES - CICLORRUTA_x000a_EJECUTADO" queryTableFieldId="44" dataDxfId="89" totalsRowDxfId="88">
      <calculatedColumnFormula>Consolidado_Microrrutas[[#This Row],[KM BARRIDO - CICLORRUTA]]*Consolidado_Microrrutas[[#This Row],[TOTAL DIAS/MES]]-Consolidado_Microrrutas[[#This Row],[KM MES - CICLORRUTA
NO ATENDIDO]]</calculatedColumnFormula>
    </tableColumn>
    <tableColumn id="43" xr3:uid="{73AE3D4C-2A98-43A3-BD04-045AA45DB081}" uniqueName="43" name="KM MES - PEATONAL_x000a_EJECUTADO" queryTableFieldId="45" dataDxfId="87" totalsRowDxfId="86">
      <calculatedColumnFormula>Consolidado_Microrrutas[[#This Row],[KM BARRIDO - PEATONAL]]*Consolidado_Microrrutas[[#This Row],[TOTAL DIAS/MES]]-Consolidado_Microrrutas[[#This Row],[KM MES - PEATONAL
NO ATENDIDO]]</calculatedColumnFormula>
    </tableColumn>
    <tableColumn id="44" xr3:uid="{38A46988-A874-456C-ACB2-D273658F69F1}" uniqueName="44" name="KM MES - AREAS PUBLICAS_x000a_EJECUTADO" totalsRowFunction="sum" queryTableFieldId="46" dataDxfId="85" totalsRowDxfId="84">
      <calculatedColumnFormula>Consolidado_Microrrutas[[#This Row],[KM BARRIDO - AREAS PUBLICAS]]*Consolidado_Microrrutas[[#This Row],[TOTAL DIAS/MES]]-Consolidado_Microrrutas[[#This Row],[KM MES - AREAS PUBLICAS
NO ATENDIDO]]</calculatedColumnFormula>
    </tableColumn>
    <tableColumn id="45" xr3:uid="{445ACC57-5470-44E8-A36C-8FB987C7493C}" uniqueName="45" name="KM MES - VIAS_x000a_EJECUTADO" totalsRowFunction="sum" queryTableFieldId="47" dataDxfId="83" totalsRowDxfId="82">
      <calculatedColumnFormula>Consolidado_Microrrutas[[#This Row],[KM BARRIDO - VIAS]]*Consolidado_Microrrutas[[#This Row],[TOTAL DIAS/MES]]-Consolidado_Microrrutas[[#This Row],[KM MES - VIAS
NO ATENDIDO]]</calculatedColumnFormula>
    </tableColumn>
    <tableColumn id="46" xr3:uid="{5CA7C088-EF34-4D4D-8F8B-10C40F5131AA}" uniqueName="46" name="KM MES - TOTAL _x000a_EJECUTADO" totalsRowFunction="sum" queryTableFieldId="48" dataDxfId="81" totalsRowDxfId="80">
      <calculatedColumnFormula>SUM(Consolidado_Microrrutas[[#This Row],[KM MES - AREAS PUBLICAS
EJECUTADO]:[KM MES - VIAS
EJECUTADO]])</calculatedColumnFormula>
    </tableColumn>
  </tableColumns>
  <tableStyleInfo name="TableStyleMedium7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331B90D5-81C1-4FA0-BCF1-01A66BDCD72E}" name="INDICADORES_SUI" displayName="INDICADORES_SUI" ref="A15:B17" totalsRowShown="0" headerRowDxfId="74" dataDxfId="73">
  <autoFilter ref="A15:B17" xr:uid="{331B90D5-81C1-4FA0-BCF1-01A66BDCD72E}"/>
  <tableColumns count="2">
    <tableColumn id="1" xr3:uid="{87C57E38-85FA-48B7-99C6-1CAEDD3E9F5D}" name="INDICADOR" dataDxfId="76"/>
    <tableColumn id="2" xr3:uid="{04F3A7AB-96FA-4568-853B-ACF8248C523B}" name="VALOR" dataDxfId="75">
      <calculatedColumnFormula>E13</calculatedColumnFormula>
    </tableColumn>
  </tableColumns>
  <tableStyleInfo name="TableStyleLight14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E49E5B5B-1272-4EAD-8F2A-E6078CA1BC83}" name="KM_TOTALES_RESUMEN" displayName="KM_TOTALES_RESUMEN" ref="D12:E18" totalsRowShown="0" headerRowDxfId="70" dataDxfId="69">
  <autoFilter ref="D12:E18" xr:uid="{E49E5B5B-1272-4EAD-8F2A-E6078CA1BC83}"/>
  <tableColumns count="2">
    <tableColumn id="1" xr3:uid="{9DE600DF-DF00-48D1-BE79-A147351C056A}" name="Variable" dataDxfId="72"/>
    <tableColumn id="2" xr3:uid="{4083F3B3-5A92-47B2-9FC3-754D8E92A186}" name="Km" dataDxfId="71"/>
  </tableColumns>
  <tableStyleInfo name="TableStyleLight14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4BE4CD9A-6216-4057-9343-F9A05A5A8434}" name="Km_NoAtendidos" displayName="Km_NoAtendidos" ref="A2:AD6" totalsRowCount="1" headerRowDxfId="2" dataDxfId="0" totalsRowDxfId="1" headerRowBorderDxfId="175" tableBorderDxfId="174">
  <autoFilter ref="A2:AD5" xr:uid="{25A22D72-796C-4298-A9A4-48D8241E8C1F}"/>
  <sortState xmlns:xlrd2="http://schemas.microsoft.com/office/spreadsheetml/2017/richdata2" ref="A3:AD3">
    <sortCondition ref="B2:B3"/>
  </sortState>
  <tableColumns count="30">
    <tableColumn id="1" xr3:uid="{0FBD0566-DB48-4018-B5DE-215CB9A43875}" name="MACRO" dataDxfId="62" totalsRowDxfId="61">
      <calculatedColumnFormula>MID(Km_NoAtendidos[[#This Row],[MICRO]],1,3)</calculatedColumnFormula>
    </tableColumn>
    <tableColumn id="2" xr3:uid="{5DEE3939-CADC-45CD-B63E-FE115A53F3C9}" name="MICRO" dataDxfId="60" totalsRowDxfId="59" dataCellStyle="Celda de comprobación"/>
    <tableColumn id="3" xr3:uid="{54697208-30A2-4AAC-86F4-91567CF98BE6}" name="DIAS" dataDxfId="58" totalsRowDxfId="57">
      <calculatedColumnFormula>_xlfn.IFNA(VLOOKUP(Km_NoAtendidos[[#This Row],[MICRO]],Consolidado_Microrrutas[[MICRO]:[FRECUENCIA]],2,0),"")</calculatedColumnFormula>
    </tableColumn>
    <tableColumn id="4" xr3:uid="{8BAF3541-BDB5-4FE2-B4F8-70EC3CC33D9C}" name="TURNO" dataDxfId="56" totalsRowDxfId="55">
      <calculatedColumnFormula>_xlfn.IFNA(VLOOKUP(Km_NoAtendidos[[#This Row],[MICRO]],Consolidado_Microrrutas[[MICRO]:[FRECUENCIA]],3,0),"")</calculatedColumnFormula>
    </tableColumn>
    <tableColumn id="5" xr3:uid="{3E3DA3C9-B24F-491E-AF95-10D59F668D67}" name="HORARIO" dataDxfId="54" totalsRowDxfId="53">
      <calculatedColumnFormula>_xlfn.IFNA(VLOOKUP(Km_NoAtendidos[[#This Row],[MICRO]],Consolidado_Microrrutas[[MICRO]:[FRECUENCIA]],4,0),"")</calculatedColumnFormula>
    </tableColumn>
    <tableColumn id="6" xr3:uid="{A01C3FED-CF53-4AB2-8A0D-14AFEB18A76E}" name="FRECUENCIA" dataDxfId="52" totalsRowDxfId="51">
      <calculatedColumnFormula>_xlfn.IFNA(VLOOKUP(Km_NoAtendidos[[#This Row],[MICRO]],Consolidado_Microrrutas[[MICRO]:[FRECUENCIA]],8,0),"")</calculatedColumnFormula>
    </tableColumn>
    <tableColumn id="7" xr3:uid="{C4E64BCD-6B61-4503-B4C1-8FC159969552}" name="MUNICIPIO" dataDxfId="50" totalsRowDxfId="49">
      <calculatedColumnFormula>_xlfn.IFNA(VLOOKUP(Km_NoAtendidos[[#This Row],[MICRO]],Consolidado_Microrrutas[[MICRO]:[FRECUENCIA]],6,0),"")</calculatedColumnFormula>
    </tableColumn>
    <tableColumn id="8" xr3:uid="{46CC09FF-6DE3-4065-9378-D2F9369791C4}" name="SERVICIO" dataDxfId="48" totalsRowDxfId="47">
      <calculatedColumnFormula>_xlfn.IFNA(VLOOKUP(Km_NoAtendidos[[#This Row],[MICRO]],Consolidado_Microrrutas[[MICRO]:[FRECUENCIA]],7,0),"")</calculatedColumnFormula>
    </tableColumn>
    <tableColumn id="9" xr3:uid="{DCC04E67-B522-4D59-8DFE-1AF63DFB90D6}" name="ELEMENTO" dataDxfId="46" totalsRowDxfId="45"/>
    <tableColumn id="10" xr3:uid="{6591A0F1-E08B-4BEC-B836-97BC1E7FC24F}" name="DESCRIPCION" dataDxfId="44" totalsRowDxfId="43"/>
    <tableColumn id="11" xr3:uid="{A31186EB-DA49-4285-8F32-0D6A955286C8}" name="AREA (M2)" dataDxfId="42" totalsRowDxfId="41"/>
    <tableColumn id="31" xr3:uid="{276A1712-2A15-403B-BF75-6F06CAC4113E}" name="NUMERO BORDILLOS" dataDxfId="40" totalsRowDxfId="39"/>
    <tableColumn id="12" xr3:uid="{6291439C-6381-44A3-8F50-25C78671D82D}" name="LONGITUD (M)" dataDxfId="38" totalsRowDxfId="37"/>
    <tableColumn id="13" xr3:uid="{7133EC93-654A-4BBB-A43F-53F951724263}" name="KM BARRIDO NO ATENDIDOS - AREA PUBLICA" totalsRowFunction="sum" dataDxfId="36" totalsRowDxfId="35">
      <calculatedColumnFormula>ROUND(Km_NoAtendidos[[#This Row],[AREA (M2)]]*0.002,4)</calculatedColumnFormula>
    </tableColumn>
    <tableColumn id="14" xr3:uid="{E15B30A1-C35C-4CDC-B4AF-A31F1D5C2ED0}" name="KM BARRIDO NO ATENDIDOS - VIAS" totalsRowFunction="sum" dataDxfId="34" totalsRowDxfId="33">
      <calculatedColumnFormula>ROUND(Km_NoAtendidos[[#This Row],[LONGITUD (M)]]*0.001*Km_NoAtendidos[[#This Row],[NUMERO BORDILLOS]],4)</calculatedColumnFormula>
    </tableColumn>
    <tableColumn id="15" xr3:uid="{651FCC51-D0B1-4AD5-9AF7-CE736A0E1093}" name="KM BARRIDO NO ATENDIDOS - TOTAL" totalsRowFunction="sum" dataDxfId="32" totalsRowDxfId="31">
      <calculatedColumnFormula>Km_NoAtendidos[[#This Row],[KM BARRIDO NO ATENDIDOS - AREA PUBLICA]]+Km_NoAtendidos[[#This Row],[KM BARRIDO NO ATENDIDOS - VIAS]]</calculatedColumnFormula>
    </tableColumn>
    <tableColumn id="16" xr3:uid="{030E7978-154C-45CB-A948-B0F9CC709D05}" name="FECHA INICIO CIERRE" dataDxfId="30" totalsRowDxfId="29"/>
    <tableColumn id="17" xr3:uid="{D66D3AA2-A937-4EC2-9C1E-CBF30401A063}" name="FECHA FIN CIERRE" dataDxfId="28" totalsRowDxfId="27"/>
    <tableColumn id="18" xr3:uid="{F27F5690-B034-4B92-BFA5-7611E3FA4C5F}" name="LUNES" dataDxfId="26" totalsRowDxfId="25" dataCellStyle="Millares [0]">
      <calculatedColumnFormula>IF(OR(Km_NoAtendidos[[#This Row],[DIAS]]="LUNES",Km_NoAtendidos[[#This Row],[DIAS]]="LUN - JUE",Km_NoAtendidos[[#This Row],[DIAS]]="LUN - MIE - VIE",Km_NoAtendidos[[#This Row],[DIAS]]="LUN - MIE - VIE - DOM",Km_NoAtendidos[[#This Row],[DIAS]]="LUN A DOM",Km_NoAtendidos[[#This Row],[DIAS]]="LUN A SAB",Km_NoAtendidos[[#This Row],[DIAS]]="LUN - VIE",Km_NoAtendidos[[#This Row],[DIAS]]="LUN - MIE"),INT(($R3-$Q3 + WEEKDAY($Q3-$S$1))/7),0)</calculatedColumnFormula>
    </tableColumn>
    <tableColumn id="19" xr3:uid="{AD4CEC8F-DE6D-42CB-82C8-DB659073E42F}" name="MARTES" dataDxfId="24" totalsRowDxfId="23" dataCellStyle="Millares [0]">
      <calculatedColumnFormula>IF(OR(Km_NoAtendidos[[#This Row],[DIAS]]="MARTES",Km_NoAtendidos[[#This Row],[DIAS]]="MAR - VIE",Km_NoAtendidos[[#This Row],[DIAS]]="MAR - JUE - SAB",Km_NoAtendidos[[#This Row],[DIAS]]="MAR - JUE - SAB - DOM",Km_NoAtendidos[[#This Row],[DIAS]]="LUN A DOM",Km_NoAtendidos[[#This Row],[DIAS]]="LUN A SAB"),INT(($R3-$Q3 + WEEKDAY($Q3-$T$1))/7),0)</calculatedColumnFormula>
    </tableColumn>
    <tableColumn id="20" xr3:uid="{17419542-A382-4A56-83F0-B83AA4C19DC1}" name="MIÉRCOLES" dataDxfId="22" totalsRowDxfId="21" dataCellStyle="Millares [0]">
      <calculatedColumnFormula>IF(OR(Km_NoAtendidos[[#This Row],[DIAS]]="MIERCOLES",Km_NoAtendidos[[#This Row],[DIAS]]="MIE - SAB",Km_NoAtendidos[[#This Row],[DIAS]]="LUN - MIE - VIE",Km_NoAtendidos[[#This Row],[DIAS]]="LUN - MIE - VIE - DOM",Km_NoAtendidos[[#This Row],[DIAS]]="LUN A DOM",Km_NoAtendidos[[#This Row],[DIAS]]="LUN A SAB",Km_NoAtendidos[[#This Row],[DIAS]]="LUN - MIE"),INT(($R3-$Q3 + WEEKDAY($Q3-$U$1))/7),IF(C3="MIERCOLES CADA 15 DIAS",INT(($R3-$Q3 + WEEKDAY($Q3-$U$1))/7)/2,0))</calculatedColumnFormula>
    </tableColumn>
    <tableColumn id="21" xr3:uid="{3E7D5553-1569-4E99-8F9F-5D3A24FD5C72}" name="JUEVES" dataDxfId="20" totalsRowDxfId="19" dataCellStyle="Millares [0]">
      <calculatedColumnFormula>IF(OR(Km_NoAtendidos[[#This Row],[DIAS]]="JUEVES",Km_NoAtendidos[[#This Row],[DIAS]]="LUN - JUE",Km_NoAtendidos[[#This Row],[DIAS]]="MAR - JUE - SAB",Km_NoAtendidos[[#This Row],[DIAS]]="MAR - JUE - SAB - DOM",Km_NoAtendidos[[#This Row],[DIAS]]="LUN A DOM",Km_NoAtendidos[[#This Row],[DIAS]]="LUN A SAB"),INT(($R3-$Q3 + WEEKDAY($Q3-$V$1))/7),0)</calculatedColumnFormula>
    </tableColumn>
    <tableColumn id="22" xr3:uid="{BE16CA81-7C0E-479B-BD40-2578B9D8BE70}" name="VIERNES" dataDxfId="18" totalsRowDxfId="17" dataCellStyle="Millares [0]">
      <calculatedColumnFormula>IF(OR(Km_NoAtendidos[[#This Row],[DIAS]]="VIERNES",Km_NoAtendidos[[#This Row],[DIAS]]="MAR - VIE",Km_NoAtendidos[[#This Row],[DIAS]]="LUN - MIE - VIE",Km_NoAtendidos[[#This Row],[DIAS]]="LUN - MIE - VIE - DOM",Km_NoAtendidos[[#This Row],[DIAS]]="LUN A DOM",Km_NoAtendidos[[#This Row],[DIAS]]="LUN A SAB",Km_NoAtendidos[[#This Row],[DIAS]]="LUN - VIE"),INT(($R3-$Q3 + WEEKDAY($Q3-$W$1))/7),0)</calculatedColumnFormula>
    </tableColumn>
    <tableColumn id="23" xr3:uid="{922C14D0-5E1F-4C23-8B1D-EA7480F24B59}" name="SÁBADO" dataDxfId="16" totalsRowDxfId="15" dataCellStyle="Millares [0]">
      <calculatedColumnFormula>IF(OR(Km_NoAtendidos[[#This Row],[DIAS]]="SABADO",Km_NoAtendidos[[#This Row],[DIAS]]="MIE - SAB",Km_NoAtendidos[[#This Row],[DIAS]]="MAR - JUE - SAB",Km_NoAtendidos[[#This Row],[DIAS]]="MAR - JUE - SAB - DOM",Km_NoAtendidos[[#This Row],[DIAS]]="LUN A DOM",Km_NoAtendidos[[#This Row],[DIAS]]="LUN A SAB"),INT(($R3-$Q3 + WEEKDAY($Q3-$X$1))/7),0)</calculatedColumnFormula>
    </tableColumn>
    <tableColumn id="24" xr3:uid="{C12A5B8E-8BCA-41D5-B0E1-5D2AE598544B}" name="DOMINGO" dataDxfId="14" totalsRowDxfId="13" dataCellStyle="Millares [0]">
      <calculatedColumnFormula>IF(OR(Km_NoAtendidos[[#This Row],[DIAS]]="DOMINGO",Km_NoAtendidos[[#This Row],[DIAS]]="LUN - MIE - VIE - DOM",Km_NoAtendidos[[#This Row],[DIAS]]="MAR - JUE - SAB - DOM",Km_NoAtendidos[[#This Row],[DIAS]]="LUN A DOM"),INT(($R3-$Q3 + WEEKDAY($Q3-$Y$1))/7),0)</calculatedColumnFormula>
    </tableColumn>
    <tableColumn id="25" xr3:uid="{4BE55768-DC07-4301-867B-7C92965D9D6F}" name="TOTAL DIAS NO ATENDIDOS " dataDxfId="12" totalsRowDxfId="11">
      <calculatedColumnFormula>SUM(Km_NoAtendidos[[#This Row],[LUNES]:[DOMINGO]])</calculatedColumnFormula>
    </tableColumn>
    <tableColumn id="26" xr3:uid="{BC80D8F3-A487-4596-8AA7-6B6299BF68E3}" name="KM MES NO ATENDIDOS - AREA PUBLICA" totalsRowFunction="sum" dataDxfId="10" totalsRowDxfId="9">
      <calculatedColumnFormula>Km_NoAtendidos[[#This Row],[KM BARRIDO NO ATENDIDOS - AREA PUBLICA]]*Km_NoAtendidos[[#This Row],[TOTAL DIAS NO ATENDIDOS ]]</calculatedColumnFormula>
    </tableColumn>
    <tableColumn id="27" xr3:uid="{B58CBDB2-9D44-4E81-B0A4-15D9B8894828}" name="KM MES NO ATENDIDOS - VIAS" totalsRowFunction="sum" dataDxfId="8" totalsRowDxfId="7">
      <calculatedColumnFormula>Km_NoAtendidos[[#This Row],[KM BARRIDO NO ATENDIDOS - VIAS]]*Km_NoAtendidos[[#This Row],[TOTAL DIAS NO ATENDIDOS ]]</calculatedColumnFormula>
    </tableColumn>
    <tableColumn id="28" xr3:uid="{7E654304-9320-42E8-A813-4D94F5E876A5}" name="KM MES NO ATENDIDOS - TOTAL" totalsRowFunction="sum" dataDxfId="6" totalsRowDxfId="5">
      <calculatedColumnFormula>Km_NoAtendidos[[#This Row],[KM BARRIDO NO ATENDIDOS - TOTAL]]*Km_NoAtendidos[[#This Row],[TOTAL DIAS NO ATENDIDOS ]]</calculatedColumnFormula>
    </tableColumn>
    <tableColumn id="29" xr3:uid="{1214F9E0-068B-4C5E-8A24-783598176E32}" name="OBSERVACIONES" dataDxfId="4" totalsRowDxfId="3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F4DFD4E-8398-4FB9-8297-F0802EB8C77A}" name="Elemento_micro" displayName="Elemento_micro" ref="A1:A11" totalsRowShown="0">
  <autoFilter ref="A1:A11" xr:uid="{7F4DFD4E-8398-4FB9-8297-F0802EB8C77A}"/>
  <tableColumns count="1">
    <tableColumn id="1" xr3:uid="{2D087E88-E56E-42EA-B9E8-9478BDCC21BC}" name="Elemento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omments" Target="../comments1.xml"/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Relationship Id="rId6" Type="http://schemas.openxmlformats.org/officeDocument/2006/relationships/table" Target="../tables/table5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33F0CF-4F97-4740-9189-925292FA0BA3}">
  <dimension ref="A1:I23"/>
  <sheetViews>
    <sheetView workbookViewId="0">
      <selection activeCell="I9" sqref="I9"/>
    </sheetView>
  </sheetViews>
  <sheetFormatPr baseColWidth="10" defaultRowHeight="14.5" x14ac:dyDescent="0.35"/>
  <cols>
    <col min="1" max="1" width="15" bestFit="1" customWidth="1"/>
  </cols>
  <sheetData>
    <row r="1" spans="1:9" x14ac:dyDescent="0.35">
      <c r="B1" s="1">
        <v>2</v>
      </c>
      <c r="C1" s="1">
        <v>3</v>
      </c>
      <c r="D1" s="1">
        <v>4</v>
      </c>
      <c r="E1" s="1">
        <v>5</v>
      </c>
      <c r="F1" s="1">
        <v>6</v>
      </c>
      <c r="G1" s="1">
        <v>7</v>
      </c>
      <c r="H1" s="1">
        <v>1</v>
      </c>
    </row>
    <row r="2" spans="1:9" x14ac:dyDescent="0.35">
      <c r="A2" s="2" t="s">
        <v>0</v>
      </c>
      <c r="B2" s="2" t="s">
        <v>18</v>
      </c>
      <c r="C2" s="2" t="s">
        <v>19</v>
      </c>
      <c r="D2" s="2" t="s">
        <v>47</v>
      </c>
      <c r="E2" s="2" t="s">
        <v>15</v>
      </c>
      <c r="F2" s="2" t="s">
        <v>22</v>
      </c>
      <c r="G2" s="2" t="s">
        <v>48</v>
      </c>
      <c r="H2" s="2" t="s">
        <v>49</v>
      </c>
      <c r="I2" s="2" t="s">
        <v>50</v>
      </c>
    </row>
    <row r="3" spans="1:9" x14ac:dyDescent="0.35">
      <c r="A3" s="4" t="s">
        <v>18</v>
      </c>
      <c r="B3" s="4">
        <f>IF(OR(DIAS_MES_FREC[[#This Row],[DIAS]]="LUNES",DIAS_MES_FREC[[#This Row],[DIAS]]="LUN - MIE",DIAS_MES_FREC[[#This Row],[DIAS]]="LUN - JUE",DIAS_MES_FREC[[#This Row],[DIAS]]="LUN - MIE - VIE",DIAS_MES_FREC[[#This Row],[DIAS]]="LUN - MIE - VIE - DOM",DIAS_MES_FREC[[#This Row],[DIAS]]="LUN - VIE",DIAS_MES_FREC[[#This Row],[DIAS]]="LUN A DOM",DIAS_MES_FREC[[#This Row],[DIAS]]="LUN A SAB"),INT(('Consolidado_Microrrutas'!$B$11-'Consolidado_Microrrutas'!$B$10 + WEEKDAY('Consolidado_Microrrutas'!$B$10-$B$1))/7),0)</f>
        <v>4</v>
      </c>
      <c r="C3" s="4">
        <f>IF(OR(DIAS_MES_FREC[[#This Row],[DIAS]]="MARTES",DIAS_MES_FREC[[#This Row],[DIAS]]="MAR - VIE",DIAS_MES_FREC[[#This Row],[DIAS]]="MAR - SAB",DIAS_MES_FREC[[#This Row],[DIAS]]="MAR - JUE",DIAS_MES_FREC[[#This Row],[DIAS]]="MAR - JUE - SAB",DIAS_MES_FREC[[#This Row],[DIAS]]="MAR - JUE - SAB - DOM",DIAS_MES_FREC[[#This Row],[DIAS]]="LUN A DOM",DIAS_MES_FREC[[#This Row],[DIAS]]="LUN A SAB"),INT(('Consolidado_Microrrutas'!$B$11-'Consolidado_Microrrutas'!$B$10 + WEEKDAY('Consolidado_Microrrutas'!$B$10-$C$1))/7),0)</f>
        <v>0</v>
      </c>
      <c r="D3" s="4">
        <f>IF(OR(DIAS_MES_FREC[[#This Row],[DIAS]]="MIERCOLES",DIAS_MES_FREC[[#This Row],[DIAS]]="MIE - VIE",DIAS_MES_FREC[[#This Row],[DIAS]]="MIE - SAB",DIAS_MES_FREC[[#This Row],[DIAS]]="LUN - MIE - VIE - DOM",DIAS_MES_FREC[[#This Row],[DIAS]]="LUN - MIE - VIE",DIAS_MES_FREC[[#This Row],[DIAS]]="LUN - MIE",DIAS_MES_FREC[[#This Row],[DIAS]]="LUN A DOM",DIAS_MES_FREC[[#This Row],[DIAS]]="LUN A SAB"),INT(('Consolidado_Microrrutas'!$B$11-'Consolidado_Microrrutas'!$B$10 + WEEKDAY('Consolidado_Microrrutas'!$B$10-$D$1))/7),0)</f>
        <v>0</v>
      </c>
      <c r="E3" s="4">
        <f>IF(OR(DIAS_MES_FREC[[#This Row],[DIAS]]="JUEVES",DIAS_MES_FREC[[#This Row],[DIAS]]="MAR - JUE",DIAS_MES_FREC[[#This Row],[DIAS]]="JUEVES",DIAS_MES_FREC[[#This Row],[DIAS]]="JUE - SAB",DIAS_MES_FREC[[#This Row],[DIAS]]="LUN - JUE",DIAS_MES_FREC[[#This Row],[DIAS]]="MAR - JUE - SAB",DIAS_MES_FREC[[#This Row],[DIAS]]="MAR - JUE - SAB - DOM",DIAS_MES_FREC[[#This Row],[DIAS]]="LUN A DOM",DIAS_MES_FREC[[#This Row],[DIAS]]="LUN A SAB"),INT(('Consolidado_Microrrutas'!$B$11-'Consolidado_Microrrutas'!$B$10 + WEEKDAY('Consolidado_Microrrutas'!$B$10-$E$1))/7),0)</f>
        <v>0</v>
      </c>
      <c r="F3" s="4">
        <f>IF(OR(DIAS_MES_FREC[[#This Row],[DIAS]]="VIERNES",DIAS_MES_FREC[[#This Row],[DIAS]]="MIE - VIE",DIAS_MES_FREC[[#This Row],[DIAS]]="MAR - VIE",DIAS_MES_FREC[[#This Row],[DIAS]]="LUN - MIE - VIE - DOM",DIAS_MES_FREC[[#This Row],[DIAS]]="LUN - MIE - VIE",DIAS_MES_FREC[[#This Row],[DIAS]]="LUN - VIE",DIAS_MES_FREC[[#This Row],[DIAS]]="LUN A DOM",DIAS_MES_FREC[[#This Row],[DIAS]]="LUN A SAB"),INT(('Consolidado_Microrrutas'!$B$11-'Consolidado_Microrrutas'!$B$10 + WEEKDAY('Consolidado_Microrrutas'!$B$10-$F$1))/7),0)</f>
        <v>0</v>
      </c>
      <c r="G3" s="4">
        <f>IF(OR(DIAS_MES_FREC[[#This Row],[DIAS]]="SABADO",DIAS_MES_FREC[[#This Row],[DIAS]]="MIE - SAB",DIAS_MES_FREC[[#This Row],[DIAS]]="MAR - SAB",DIAS_MES_FREC[[#This Row],[DIAS]]="JUE - SAB",DIAS_MES_FREC[[#This Row],[DIAS]]="MAR - JUE - SAB",DIAS_MES_FREC[[#This Row],[DIAS]]="MAR - JUE - SAB - DOM",DIAS_MES_FREC[[#This Row],[DIAS]]="LUN A DOM",DIAS_MES_FREC[[#This Row],[DIAS]]="LUN A SAB"),INT(('Consolidado_Microrrutas'!$B$11-'Consolidado_Microrrutas'!$B$10 + WEEKDAY('Consolidado_Microrrutas'!$B$10-$G$1))/7),0)</f>
        <v>0</v>
      </c>
      <c r="H3" s="4">
        <f>IF(OR(DIAS_MES_FREC[[#This Row],[DIAS]]="MAR - JUE - SAB - DOM",DIAS_MES_FREC[[#This Row],[DIAS]]="LUN - MIE - VIE - DOM",DIAS_MES_FREC[[#This Row],[DIAS]]="LUN A DOM"),INT(('Consolidado_Microrrutas'!$B$11-'Consolidado_Microrrutas'!$B$10 + WEEKDAY('Consolidado_Microrrutas'!$B$10-$H$1))/7),0)</f>
        <v>0</v>
      </c>
      <c r="I3" s="4">
        <f t="shared" ref="I3:I9" si="0">SUM(B3:H3)</f>
        <v>4</v>
      </c>
    </row>
    <row r="4" spans="1:9" x14ac:dyDescent="0.35">
      <c r="A4" s="4" t="s">
        <v>19</v>
      </c>
      <c r="B4" s="4">
        <f>IF(OR(DIAS_MES_FREC[[#This Row],[DIAS]]="LUNES",DIAS_MES_FREC[[#This Row],[DIAS]]="LUN - MIE",DIAS_MES_FREC[[#This Row],[DIAS]]="LUN - JUE",DIAS_MES_FREC[[#This Row],[DIAS]]="LUN - MIE - VIE",DIAS_MES_FREC[[#This Row],[DIAS]]="LUN - MIE - VIE - DOM",DIAS_MES_FREC[[#This Row],[DIAS]]="LUN - VIE",DIAS_MES_FREC[[#This Row],[DIAS]]="LUN A DOM",DIAS_MES_FREC[[#This Row],[DIAS]]="LUN A SAB"),INT(('Consolidado_Microrrutas'!$B$11-'Consolidado_Microrrutas'!$B$10 + WEEKDAY('Consolidado_Microrrutas'!$B$10-$B$1))/7),0)</f>
        <v>0</v>
      </c>
      <c r="C4" s="4">
        <f>IF(OR(DIAS_MES_FREC[[#This Row],[DIAS]]="MARTES",DIAS_MES_FREC[[#This Row],[DIAS]]="MAR - VIE",DIAS_MES_FREC[[#This Row],[DIAS]]="MAR - SAB",DIAS_MES_FREC[[#This Row],[DIAS]]="MAR - JUE",DIAS_MES_FREC[[#This Row],[DIAS]]="MAR - JUE - SAB",DIAS_MES_FREC[[#This Row],[DIAS]]="MAR - JUE - SAB - DOM",DIAS_MES_FREC[[#This Row],[DIAS]]="LUN A DOM",DIAS_MES_FREC[[#This Row],[DIAS]]="LUN A SAB"),INT(('Consolidado_Microrrutas'!$B$11-'Consolidado_Microrrutas'!$B$10 + WEEKDAY('Consolidado_Microrrutas'!$B$10-$C$1))/7),0)</f>
        <v>4</v>
      </c>
      <c r="D4" s="4">
        <f>IF(OR(DIAS_MES_FREC[[#This Row],[DIAS]]="MIERCOLES",DIAS_MES_FREC[[#This Row],[DIAS]]="MIE - VIE",DIAS_MES_FREC[[#This Row],[DIAS]]="MIE - SAB",DIAS_MES_FREC[[#This Row],[DIAS]]="LUN - MIE - VIE - DOM",DIAS_MES_FREC[[#This Row],[DIAS]]="LUN - MIE - VIE",DIAS_MES_FREC[[#This Row],[DIAS]]="LUN - MIE",DIAS_MES_FREC[[#This Row],[DIAS]]="LUN A DOM",DIAS_MES_FREC[[#This Row],[DIAS]]="LUN A SAB"),INT(('Consolidado_Microrrutas'!$B$11-'Consolidado_Microrrutas'!$B$10 + WEEKDAY('Consolidado_Microrrutas'!$B$10-$D$1))/7),0)</f>
        <v>0</v>
      </c>
      <c r="E4" s="4">
        <f>IF(OR(DIAS_MES_FREC[[#This Row],[DIAS]]="JUEVES",DIAS_MES_FREC[[#This Row],[DIAS]]="MAR - JUE",DIAS_MES_FREC[[#This Row],[DIAS]]="JUEVES",DIAS_MES_FREC[[#This Row],[DIAS]]="JUE - SAB",DIAS_MES_FREC[[#This Row],[DIAS]]="LUN - JUE",DIAS_MES_FREC[[#This Row],[DIAS]]="MAR - JUE - SAB",DIAS_MES_FREC[[#This Row],[DIAS]]="MAR - JUE - SAB - DOM",DIAS_MES_FREC[[#This Row],[DIAS]]="LUN A DOM",DIAS_MES_FREC[[#This Row],[DIAS]]="LUN A SAB"),INT(('Consolidado_Microrrutas'!$B$11-'Consolidado_Microrrutas'!$B$10 + WEEKDAY('Consolidado_Microrrutas'!$B$10-$E$1))/7),0)</f>
        <v>0</v>
      </c>
      <c r="F4" s="4">
        <f>IF(OR(DIAS_MES_FREC[[#This Row],[DIAS]]="VIERNES",DIAS_MES_FREC[[#This Row],[DIAS]]="MIE - VIE",DIAS_MES_FREC[[#This Row],[DIAS]]="MAR - VIE",DIAS_MES_FREC[[#This Row],[DIAS]]="LUN - MIE - VIE - DOM",DIAS_MES_FREC[[#This Row],[DIAS]]="LUN - MIE - VIE",DIAS_MES_FREC[[#This Row],[DIAS]]="LUN - VIE",DIAS_MES_FREC[[#This Row],[DIAS]]="LUN A DOM",DIAS_MES_FREC[[#This Row],[DIAS]]="LUN A SAB"),INT(('Consolidado_Microrrutas'!$B$11-'Consolidado_Microrrutas'!$B$10 + WEEKDAY('Consolidado_Microrrutas'!$B$10-$F$1))/7),0)</f>
        <v>0</v>
      </c>
      <c r="G4" s="4">
        <f>IF(OR(DIAS_MES_FREC[[#This Row],[DIAS]]="SABADO",DIAS_MES_FREC[[#This Row],[DIAS]]="MIE - SAB",DIAS_MES_FREC[[#This Row],[DIAS]]="MAR - SAB",DIAS_MES_FREC[[#This Row],[DIAS]]="JUE - SAB",DIAS_MES_FREC[[#This Row],[DIAS]]="MAR - JUE - SAB",DIAS_MES_FREC[[#This Row],[DIAS]]="MAR - JUE - SAB - DOM",DIAS_MES_FREC[[#This Row],[DIAS]]="LUN A DOM",DIAS_MES_FREC[[#This Row],[DIAS]]="LUN A SAB"),INT(('Consolidado_Microrrutas'!$B$11-'Consolidado_Microrrutas'!$B$10 + WEEKDAY('Consolidado_Microrrutas'!$B$10-$G$1))/7),0)</f>
        <v>0</v>
      </c>
      <c r="H4" s="4">
        <f>IF(OR(DIAS_MES_FREC[[#This Row],[DIAS]]="MAR - JUE - SAB - DOM",DIAS_MES_FREC[[#This Row],[DIAS]]="LUN - MIE - VIE - DOM",DIAS_MES_FREC[[#This Row],[DIAS]]="LUN A DOM"),INT(('Consolidado_Microrrutas'!$B$11-'Consolidado_Microrrutas'!$B$10 + WEEKDAY('Consolidado_Microrrutas'!$B$10-$H$1))/7),0)</f>
        <v>0</v>
      </c>
      <c r="I4" s="4">
        <f t="shared" si="0"/>
        <v>4</v>
      </c>
    </row>
    <row r="5" spans="1:9" x14ac:dyDescent="0.35">
      <c r="A5" s="4" t="s">
        <v>20</v>
      </c>
      <c r="B5" s="4">
        <f>IF(OR(DIAS_MES_FREC[[#This Row],[DIAS]]="LUNES",DIAS_MES_FREC[[#This Row],[DIAS]]="LUN - MIE",DIAS_MES_FREC[[#This Row],[DIAS]]="LUN - JUE",DIAS_MES_FREC[[#This Row],[DIAS]]="LUN - MIE - VIE",DIAS_MES_FREC[[#This Row],[DIAS]]="LUN - MIE - VIE - DOM",DIAS_MES_FREC[[#This Row],[DIAS]]="LUN - VIE",DIAS_MES_FREC[[#This Row],[DIAS]]="LUN A DOM",DIAS_MES_FREC[[#This Row],[DIAS]]="LUN A SAB"),INT(('Consolidado_Microrrutas'!$B$11-'Consolidado_Microrrutas'!$B$10 + WEEKDAY('Consolidado_Microrrutas'!$B$10-$B$1))/7),0)</f>
        <v>0</v>
      </c>
      <c r="C5" s="4">
        <f>IF(OR(DIAS_MES_FREC[[#This Row],[DIAS]]="MARTES",DIAS_MES_FREC[[#This Row],[DIAS]]="MAR - VIE",DIAS_MES_FREC[[#This Row],[DIAS]]="MAR - SAB",DIAS_MES_FREC[[#This Row],[DIAS]]="MAR - JUE",DIAS_MES_FREC[[#This Row],[DIAS]]="MAR - JUE - SAB",DIAS_MES_FREC[[#This Row],[DIAS]]="MAR - JUE - SAB - DOM",DIAS_MES_FREC[[#This Row],[DIAS]]="LUN A DOM",DIAS_MES_FREC[[#This Row],[DIAS]]="LUN A SAB"),INT(('Consolidado_Microrrutas'!$B$11-'Consolidado_Microrrutas'!$B$10 + WEEKDAY('Consolidado_Microrrutas'!$B$10-$C$1))/7),0)</f>
        <v>0</v>
      </c>
      <c r="D5" s="4">
        <f>IF(OR(DIAS_MES_FREC[[#This Row],[DIAS]]="MIERCOLES",DIAS_MES_FREC[[#This Row],[DIAS]]="MIE - VIE",DIAS_MES_FREC[[#This Row],[DIAS]]="MIE - SAB",DIAS_MES_FREC[[#This Row],[DIAS]]="LUN - MIE - VIE - DOM",DIAS_MES_FREC[[#This Row],[DIAS]]="LUN - MIE - VIE",DIAS_MES_FREC[[#This Row],[DIAS]]="LUN - MIE",DIAS_MES_FREC[[#This Row],[DIAS]]="LUN A DOM",DIAS_MES_FREC[[#This Row],[DIAS]]="LUN A SAB"),INT(('Consolidado_Microrrutas'!$B$11-'Consolidado_Microrrutas'!$B$10 + WEEKDAY('Consolidado_Microrrutas'!$B$10-$D$1))/7),0)</f>
        <v>5</v>
      </c>
      <c r="E5" s="4">
        <f>IF(OR(DIAS_MES_FREC[[#This Row],[DIAS]]="JUEVES",DIAS_MES_FREC[[#This Row],[DIAS]]="MAR - JUE",DIAS_MES_FREC[[#This Row],[DIAS]]="JUEVES",DIAS_MES_FREC[[#This Row],[DIAS]]="JUE - SAB",DIAS_MES_FREC[[#This Row],[DIAS]]="LUN - JUE",DIAS_MES_FREC[[#This Row],[DIAS]]="MAR - JUE - SAB",DIAS_MES_FREC[[#This Row],[DIAS]]="MAR - JUE - SAB - DOM",DIAS_MES_FREC[[#This Row],[DIAS]]="LUN A DOM",DIAS_MES_FREC[[#This Row],[DIAS]]="LUN A SAB"),INT(('Consolidado_Microrrutas'!$B$11-'Consolidado_Microrrutas'!$B$10 + WEEKDAY('Consolidado_Microrrutas'!$B$10-$E$1))/7),0)</f>
        <v>0</v>
      </c>
      <c r="F5" s="4">
        <f>IF(OR(DIAS_MES_FREC[[#This Row],[DIAS]]="VIERNES",DIAS_MES_FREC[[#This Row],[DIAS]]="MIE - VIE",DIAS_MES_FREC[[#This Row],[DIAS]]="MAR - VIE",DIAS_MES_FREC[[#This Row],[DIAS]]="LUN - MIE - VIE - DOM",DIAS_MES_FREC[[#This Row],[DIAS]]="LUN - MIE - VIE",DIAS_MES_FREC[[#This Row],[DIAS]]="LUN - VIE",DIAS_MES_FREC[[#This Row],[DIAS]]="LUN A DOM",DIAS_MES_FREC[[#This Row],[DIAS]]="LUN A SAB"),INT(('Consolidado_Microrrutas'!$B$11-'Consolidado_Microrrutas'!$B$10 + WEEKDAY('Consolidado_Microrrutas'!$B$10-$F$1))/7),0)</f>
        <v>0</v>
      </c>
      <c r="G5" s="4">
        <f>IF(OR(DIAS_MES_FREC[[#This Row],[DIAS]]="SABADO",DIAS_MES_FREC[[#This Row],[DIAS]]="MIE - SAB",DIAS_MES_FREC[[#This Row],[DIAS]]="MAR - SAB",DIAS_MES_FREC[[#This Row],[DIAS]]="JUE - SAB",DIAS_MES_FREC[[#This Row],[DIAS]]="MAR - JUE - SAB",DIAS_MES_FREC[[#This Row],[DIAS]]="MAR - JUE - SAB - DOM",DIAS_MES_FREC[[#This Row],[DIAS]]="LUN A DOM",DIAS_MES_FREC[[#This Row],[DIAS]]="LUN A SAB"),INT(('Consolidado_Microrrutas'!$B$11-'Consolidado_Microrrutas'!$B$10 + WEEKDAY('Consolidado_Microrrutas'!$B$10-$G$1))/7),0)</f>
        <v>0</v>
      </c>
      <c r="H5" s="4">
        <f>IF(OR(DIAS_MES_FREC[[#This Row],[DIAS]]="MAR - JUE - SAB - DOM",DIAS_MES_FREC[[#This Row],[DIAS]]="LUN - MIE - VIE - DOM",DIAS_MES_FREC[[#This Row],[DIAS]]="LUN A DOM"),INT(('Consolidado_Microrrutas'!$B$11-'Consolidado_Microrrutas'!$B$10 + WEEKDAY('Consolidado_Microrrutas'!$B$10-$H$1))/7),0)</f>
        <v>0</v>
      </c>
      <c r="I5" s="4">
        <f t="shared" si="0"/>
        <v>5</v>
      </c>
    </row>
    <row r="6" spans="1:9" x14ac:dyDescent="0.35">
      <c r="A6" s="4" t="s">
        <v>15</v>
      </c>
      <c r="B6" s="4">
        <f>IF(OR(DIAS_MES_FREC[[#This Row],[DIAS]]="LUNES",DIAS_MES_FREC[[#This Row],[DIAS]]="LUN - MIE",DIAS_MES_FREC[[#This Row],[DIAS]]="LUN - JUE",DIAS_MES_FREC[[#This Row],[DIAS]]="LUN - MIE - VIE",DIAS_MES_FREC[[#This Row],[DIAS]]="LUN - MIE - VIE - DOM",DIAS_MES_FREC[[#This Row],[DIAS]]="LUN - VIE",DIAS_MES_FREC[[#This Row],[DIAS]]="LUN A DOM",DIAS_MES_FREC[[#This Row],[DIAS]]="LUN A SAB"),INT(('Consolidado_Microrrutas'!$B$11-'Consolidado_Microrrutas'!$B$10 + WEEKDAY('Consolidado_Microrrutas'!$B$10-$B$1))/7),0)</f>
        <v>0</v>
      </c>
      <c r="C6" s="4">
        <f>IF(OR(DIAS_MES_FREC[[#This Row],[DIAS]]="MARTES",DIAS_MES_FREC[[#This Row],[DIAS]]="MAR - VIE",DIAS_MES_FREC[[#This Row],[DIAS]]="MAR - SAB",DIAS_MES_FREC[[#This Row],[DIAS]]="MAR - JUE",DIAS_MES_FREC[[#This Row],[DIAS]]="MAR - JUE - SAB",DIAS_MES_FREC[[#This Row],[DIAS]]="MAR - JUE - SAB - DOM",DIAS_MES_FREC[[#This Row],[DIAS]]="LUN A DOM",DIAS_MES_FREC[[#This Row],[DIAS]]="LUN A SAB"),INT(('Consolidado_Microrrutas'!$B$11-'Consolidado_Microrrutas'!$B$10 + WEEKDAY('Consolidado_Microrrutas'!$B$10-$C$1))/7),0)</f>
        <v>0</v>
      </c>
      <c r="D6" s="4">
        <f>IF(OR(DIAS_MES_FREC[[#This Row],[DIAS]]="MIERCOLES",DIAS_MES_FREC[[#This Row],[DIAS]]="MIE - VIE",DIAS_MES_FREC[[#This Row],[DIAS]]="MIE - SAB",DIAS_MES_FREC[[#This Row],[DIAS]]="LUN - MIE - VIE - DOM",DIAS_MES_FREC[[#This Row],[DIAS]]="LUN - MIE - VIE",DIAS_MES_FREC[[#This Row],[DIAS]]="LUN - MIE",DIAS_MES_FREC[[#This Row],[DIAS]]="LUN A DOM",DIAS_MES_FREC[[#This Row],[DIAS]]="LUN A SAB"),INT(('Consolidado_Microrrutas'!$B$11-'Consolidado_Microrrutas'!$B$10 + WEEKDAY('Consolidado_Microrrutas'!$B$10-$D$1))/7),0)</f>
        <v>0</v>
      </c>
      <c r="E6" s="4">
        <f>IF(OR(DIAS_MES_FREC[[#This Row],[DIAS]]="JUEVES",DIAS_MES_FREC[[#This Row],[DIAS]]="MAR - JUE",DIAS_MES_FREC[[#This Row],[DIAS]]="JUEVES",DIAS_MES_FREC[[#This Row],[DIAS]]="JUE - SAB",DIAS_MES_FREC[[#This Row],[DIAS]]="LUN - JUE",DIAS_MES_FREC[[#This Row],[DIAS]]="MAR - JUE - SAB",DIAS_MES_FREC[[#This Row],[DIAS]]="MAR - JUE - SAB - DOM",DIAS_MES_FREC[[#This Row],[DIAS]]="LUN A DOM",DIAS_MES_FREC[[#This Row],[DIAS]]="LUN A SAB"),INT(('Consolidado_Microrrutas'!$B$11-'Consolidado_Microrrutas'!$B$10 + WEEKDAY('Consolidado_Microrrutas'!$B$10-$E$1))/7),0)</f>
        <v>5</v>
      </c>
      <c r="F6" s="4">
        <f>IF(OR(DIAS_MES_FREC[[#This Row],[DIAS]]="VIERNES",DIAS_MES_FREC[[#This Row],[DIAS]]="MIE - VIE",DIAS_MES_FREC[[#This Row],[DIAS]]="MAR - VIE",DIAS_MES_FREC[[#This Row],[DIAS]]="LUN - MIE - VIE - DOM",DIAS_MES_FREC[[#This Row],[DIAS]]="LUN - MIE - VIE",DIAS_MES_FREC[[#This Row],[DIAS]]="LUN - VIE",DIAS_MES_FREC[[#This Row],[DIAS]]="LUN A DOM",DIAS_MES_FREC[[#This Row],[DIAS]]="LUN A SAB"),INT(('Consolidado_Microrrutas'!$B$11-'Consolidado_Microrrutas'!$B$10 + WEEKDAY('Consolidado_Microrrutas'!$B$10-$F$1))/7),0)</f>
        <v>0</v>
      </c>
      <c r="G6" s="4">
        <f>IF(OR(DIAS_MES_FREC[[#This Row],[DIAS]]="SABADO",DIAS_MES_FREC[[#This Row],[DIAS]]="MIE - SAB",DIAS_MES_FREC[[#This Row],[DIAS]]="MAR - SAB",DIAS_MES_FREC[[#This Row],[DIAS]]="JUE - SAB",DIAS_MES_FREC[[#This Row],[DIAS]]="MAR - JUE - SAB",DIAS_MES_FREC[[#This Row],[DIAS]]="MAR - JUE - SAB - DOM",DIAS_MES_FREC[[#This Row],[DIAS]]="LUN A DOM",DIAS_MES_FREC[[#This Row],[DIAS]]="LUN A SAB"),INT(('Consolidado_Microrrutas'!$B$11-'Consolidado_Microrrutas'!$B$10 + WEEKDAY('Consolidado_Microrrutas'!$B$10-$G$1))/7),0)</f>
        <v>0</v>
      </c>
      <c r="H6" s="4">
        <f>IF(OR(DIAS_MES_FREC[[#This Row],[DIAS]]="MAR - JUE - SAB - DOM",DIAS_MES_FREC[[#This Row],[DIAS]]="LUN - MIE - VIE - DOM",DIAS_MES_FREC[[#This Row],[DIAS]]="LUN A DOM"),INT(('Consolidado_Microrrutas'!$B$11-'Consolidado_Microrrutas'!$B$10 + WEEKDAY('Consolidado_Microrrutas'!$B$10-$H$1))/7),0)</f>
        <v>0</v>
      </c>
      <c r="I6" s="4">
        <f t="shared" si="0"/>
        <v>5</v>
      </c>
    </row>
    <row r="7" spans="1:9" x14ac:dyDescent="0.35">
      <c r="A7" s="4" t="s">
        <v>22</v>
      </c>
      <c r="B7" s="4">
        <f>IF(OR(DIAS_MES_FREC[[#This Row],[DIAS]]="LUNES",DIAS_MES_FREC[[#This Row],[DIAS]]="LUN - MIE",DIAS_MES_FREC[[#This Row],[DIAS]]="LUN - JUE",DIAS_MES_FREC[[#This Row],[DIAS]]="LUN - MIE - VIE",DIAS_MES_FREC[[#This Row],[DIAS]]="LUN - MIE - VIE - DOM",DIAS_MES_FREC[[#This Row],[DIAS]]="LUN - VIE",DIAS_MES_FREC[[#This Row],[DIAS]]="LUN A DOM",DIAS_MES_FREC[[#This Row],[DIAS]]="LUN A SAB"),INT(('Consolidado_Microrrutas'!$B$11-'Consolidado_Microrrutas'!$B$10 + WEEKDAY('Consolidado_Microrrutas'!$B$10-$B$1))/7),0)</f>
        <v>0</v>
      </c>
      <c r="C7" s="4">
        <f>IF(OR(DIAS_MES_FREC[[#This Row],[DIAS]]="MARTES",DIAS_MES_FREC[[#This Row],[DIAS]]="MAR - VIE",DIAS_MES_FREC[[#This Row],[DIAS]]="MAR - SAB",DIAS_MES_FREC[[#This Row],[DIAS]]="MAR - JUE",DIAS_MES_FREC[[#This Row],[DIAS]]="MAR - JUE - SAB",DIAS_MES_FREC[[#This Row],[DIAS]]="MAR - JUE - SAB - DOM",DIAS_MES_FREC[[#This Row],[DIAS]]="LUN A DOM",DIAS_MES_FREC[[#This Row],[DIAS]]="LUN A SAB"),INT(('Consolidado_Microrrutas'!$B$11-'Consolidado_Microrrutas'!$B$10 + WEEKDAY('Consolidado_Microrrutas'!$B$10-$C$1))/7),0)</f>
        <v>0</v>
      </c>
      <c r="D7" s="4">
        <f>IF(OR(DIAS_MES_FREC[[#This Row],[DIAS]]="MIERCOLES",DIAS_MES_FREC[[#This Row],[DIAS]]="MIE - VIE",DIAS_MES_FREC[[#This Row],[DIAS]]="MIE - SAB",DIAS_MES_FREC[[#This Row],[DIAS]]="LUN - MIE - VIE - DOM",DIAS_MES_FREC[[#This Row],[DIAS]]="LUN - MIE - VIE",DIAS_MES_FREC[[#This Row],[DIAS]]="LUN - MIE",DIAS_MES_FREC[[#This Row],[DIAS]]="LUN A DOM",DIAS_MES_FREC[[#This Row],[DIAS]]="LUN A SAB"),INT(('Consolidado_Microrrutas'!$B$11-'Consolidado_Microrrutas'!$B$10 + WEEKDAY('Consolidado_Microrrutas'!$B$10-$D$1))/7),0)</f>
        <v>0</v>
      </c>
      <c r="E7" s="4">
        <f>IF(OR(DIAS_MES_FREC[[#This Row],[DIAS]]="JUEVES",DIAS_MES_FREC[[#This Row],[DIAS]]="MAR - JUE",DIAS_MES_FREC[[#This Row],[DIAS]]="JUEVES",DIAS_MES_FREC[[#This Row],[DIAS]]="JUE - SAB",DIAS_MES_FREC[[#This Row],[DIAS]]="LUN - JUE",DIAS_MES_FREC[[#This Row],[DIAS]]="MAR - JUE - SAB",DIAS_MES_FREC[[#This Row],[DIAS]]="MAR - JUE - SAB - DOM",DIAS_MES_FREC[[#This Row],[DIAS]]="LUN A DOM",DIAS_MES_FREC[[#This Row],[DIAS]]="LUN A SAB"),INT(('Consolidado_Microrrutas'!$B$11-'Consolidado_Microrrutas'!$B$10 + WEEKDAY('Consolidado_Microrrutas'!$B$10-$E$1))/7),0)</f>
        <v>0</v>
      </c>
      <c r="F7" s="4">
        <f>IF(OR(DIAS_MES_FREC[[#This Row],[DIAS]]="VIERNES",DIAS_MES_FREC[[#This Row],[DIAS]]="MIE - VIE",DIAS_MES_FREC[[#This Row],[DIAS]]="MAR - VIE",DIAS_MES_FREC[[#This Row],[DIAS]]="LUN - MIE - VIE - DOM",DIAS_MES_FREC[[#This Row],[DIAS]]="LUN - MIE - VIE",DIAS_MES_FREC[[#This Row],[DIAS]]="LUN - VIE",DIAS_MES_FREC[[#This Row],[DIAS]]="LUN A DOM",DIAS_MES_FREC[[#This Row],[DIAS]]="LUN A SAB"),INT(('Consolidado_Microrrutas'!$B$11-'Consolidado_Microrrutas'!$B$10 + WEEKDAY('Consolidado_Microrrutas'!$B$10-$F$1))/7),0)</f>
        <v>5</v>
      </c>
      <c r="G7" s="4">
        <f>IF(OR(DIAS_MES_FREC[[#This Row],[DIAS]]="SABADO",DIAS_MES_FREC[[#This Row],[DIAS]]="MIE - SAB",DIAS_MES_FREC[[#This Row],[DIAS]]="MAR - SAB",DIAS_MES_FREC[[#This Row],[DIAS]]="JUE - SAB",DIAS_MES_FREC[[#This Row],[DIAS]]="MAR - JUE - SAB",DIAS_MES_FREC[[#This Row],[DIAS]]="MAR - JUE - SAB - DOM",DIAS_MES_FREC[[#This Row],[DIAS]]="LUN A DOM",DIAS_MES_FREC[[#This Row],[DIAS]]="LUN A SAB"),INT(('Consolidado_Microrrutas'!$B$11-'Consolidado_Microrrutas'!$B$10 + WEEKDAY('Consolidado_Microrrutas'!$B$10-$G$1))/7),0)</f>
        <v>0</v>
      </c>
      <c r="H7" s="4">
        <f>IF(OR(DIAS_MES_FREC[[#This Row],[DIAS]]="MAR - JUE - SAB - DOM",DIAS_MES_FREC[[#This Row],[DIAS]]="LUN - MIE - VIE - DOM",DIAS_MES_FREC[[#This Row],[DIAS]]="LUN A DOM"),INT(('Consolidado_Microrrutas'!$B$11-'Consolidado_Microrrutas'!$B$10 + WEEKDAY('Consolidado_Microrrutas'!$B$10-$H$1))/7),0)</f>
        <v>0</v>
      </c>
      <c r="I7" s="4">
        <f t="shared" si="0"/>
        <v>5</v>
      </c>
    </row>
    <row r="8" spans="1:9" x14ac:dyDescent="0.35">
      <c r="A8" s="4" t="s">
        <v>21</v>
      </c>
      <c r="B8" s="4">
        <f>IF(OR(DIAS_MES_FREC[[#This Row],[DIAS]]="LUNES",DIAS_MES_FREC[[#This Row],[DIAS]]="LUN - MIE",DIAS_MES_FREC[[#This Row],[DIAS]]="LUN - JUE",DIAS_MES_FREC[[#This Row],[DIAS]]="LUN - MIE - VIE",DIAS_MES_FREC[[#This Row],[DIAS]]="LUN - MIE - VIE - DOM",DIAS_MES_FREC[[#This Row],[DIAS]]="LUN - VIE",DIAS_MES_FREC[[#This Row],[DIAS]]="LUN A DOM",DIAS_MES_FREC[[#This Row],[DIAS]]="LUN A SAB"),INT(('Consolidado_Microrrutas'!$B$11-'Consolidado_Microrrutas'!$B$10 + WEEKDAY('Consolidado_Microrrutas'!$B$10-$B$1))/7),0)</f>
        <v>0</v>
      </c>
      <c r="C8" s="4">
        <f>IF(OR(DIAS_MES_FREC[[#This Row],[DIAS]]="MARTES",DIAS_MES_FREC[[#This Row],[DIAS]]="MAR - VIE",DIAS_MES_FREC[[#This Row],[DIAS]]="MAR - SAB",DIAS_MES_FREC[[#This Row],[DIAS]]="MAR - JUE",DIAS_MES_FREC[[#This Row],[DIAS]]="MAR - JUE - SAB",DIAS_MES_FREC[[#This Row],[DIAS]]="MAR - JUE - SAB - DOM",DIAS_MES_FREC[[#This Row],[DIAS]]="LUN A DOM",DIAS_MES_FREC[[#This Row],[DIAS]]="LUN A SAB"),INT(('Consolidado_Microrrutas'!$B$11-'Consolidado_Microrrutas'!$B$10 + WEEKDAY('Consolidado_Microrrutas'!$B$10-$C$1))/7),0)</f>
        <v>0</v>
      </c>
      <c r="D8" s="4">
        <f>IF(OR(DIAS_MES_FREC[[#This Row],[DIAS]]="MIERCOLES",DIAS_MES_FREC[[#This Row],[DIAS]]="MIE - VIE",DIAS_MES_FREC[[#This Row],[DIAS]]="MIE - SAB",DIAS_MES_FREC[[#This Row],[DIAS]]="LUN - MIE - VIE - DOM",DIAS_MES_FREC[[#This Row],[DIAS]]="LUN - MIE - VIE",DIAS_MES_FREC[[#This Row],[DIAS]]="LUN - MIE",DIAS_MES_FREC[[#This Row],[DIAS]]="LUN A DOM",DIAS_MES_FREC[[#This Row],[DIAS]]="LUN A SAB"),INT(('Consolidado_Microrrutas'!$B$11-'Consolidado_Microrrutas'!$B$10 + WEEKDAY('Consolidado_Microrrutas'!$B$10-$D$1))/7),0)</f>
        <v>0</v>
      </c>
      <c r="E8" s="4">
        <f>IF(OR(DIAS_MES_FREC[[#This Row],[DIAS]]="JUEVES",DIAS_MES_FREC[[#This Row],[DIAS]]="MAR - JUE",DIAS_MES_FREC[[#This Row],[DIAS]]="JUEVES",DIAS_MES_FREC[[#This Row],[DIAS]]="JUE - SAB",DIAS_MES_FREC[[#This Row],[DIAS]]="LUN - JUE",DIAS_MES_FREC[[#This Row],[DIAS]]="MAR - JUE - SAB",DIAS_MES_FREC[[#This Row],[DIAS]]="MAR - JUE - SAB - DOM",DIAS_MES_FREC[[#This Row],[DIAS]]="LUN A DOM",DIAS_MES_FREC[[#This Row],[DIAS]]="LUN A SAB"),INT(('Consolidado_Microrrutas'!$B$11-'Consolidado_Microrrutas'!$B$10 + WEEKDAY('Consolidado_Microrrutas'!$B$10-$E$1))/7),0)</f>
        <v>0</v>
      </c>
      <c r="F8" s="4">
        <f>IF(OR(DIAS_MES_FREC[[#This Row],[DIAS]]="VIERNES",DIAS_MES_FREC[[#This Row],[DIAS]]="MIE - VIE",DIAS_MES_FREC[[#This Row],[DIAS]]="MAR - VIE",DIAS_MES_FREC[[#This Row],[DIAS]]="LUN - MIE - VIE - DOM",DIAS_MES_FREC[[#This Row],[DIAS]]="LUN - MIE - VIE",DIAS_MES_FREC[[#This Row],[DIAS]]="LUN - VIE",DIAS_MES_FREC[[#This Row],[DIAS]]="LUN A DOM",DIAS_MES_FREC[[#This Row],[DIAS]]="LUN A SAB"),INT(('Consolidado_Microrrutas'!$B$11-'Consolidado_Microrrutas'!$B$10 + WEEKDAY('Consolidado_Microrrutas'!$B$10-$F$1))/7),0)</f>
        <v>0</v>
      </c>
      <c r="G8" s="4">
        <f>IF(OR(DIAS_MES_FREC[[#This Row],[DIAS]]="SABADO",DIAS_MES_FREC[[#This Row],[DIAS]]="MIE - SAB",DIAS_MES_FREC[[#This Row],[DIAS]]="MAR - SAB",DIAS_MES_FREC[[#This Row],[DIAS]]="JUE - SAB",DIAS_MES_FREC[[#This Row],[DIAS]]="MAR - JUE - SAB",DIAS_MES_FREC[[#This Row],[DIAS]]="MAR - JUE - SAB - DOM",DIAS_MES_FREC[[#This Row],[DIAS]]="LUN A DOM",DIAS_MES_FREC[[#This Row],[DIAS]]="LUN A SAB"),INT(('Consolidado_Microrrutas'!$B$11-'Consolidado_Microrrutas'!$B$10 + WEEKDAY('Consolidado_Microrrutas'!$B$10-$G$1))/7),0)</f>
        <v>4</v>
      </c>
      <c r="H8" s="4">
        <f>IF(OR(DIAS_MES_FREC[[#This Row],[DIAS]]="MAR - JUE - SAB - DOM",DIAS_MES_FREC[[#This Row],[DIAS]]="LUN - MIE - VIE - DOM",DIAS_MES_FREC[[#This Row],[DIAS]]="LUN A DOM"),INT(('Consolidado_Microrrutas'!$B$11-'Consolidado_Microrrutas'!$B$10 + WEEKDAY('Consolidado_Microrrutas'!$B$10-$H$1))/7),0)</f>
        <v>0</v>
      </c>
      <c r="I8" s="4">
        <f t="shared" si="0"/>
        <v>4</v>
      </c>
    </row>
    <row r="9" spans="1:9" x14ac:dyDescent="0.35">
      <c r="A9" s="4" t="s">
        <v>27</v>
      </c>
      <c r="B9" s="4">
        <f>IF(OR(DIAS_MES_FREC[[#This Row],[DIAS]]="LUNES",DIAS_MES_FREC[[#This Row],[DIAS]]="LUN - MIE",DIAS_MES_FREC[[#This Row],[DIAS]]="LUN - JUE",DIAS_MES_FREC[[#This Row],[DIAS]]="LUN - MIE - VIE",DIAS_MES_FREC[[#This Row],[DIAS]]="LUN - MIE - VIE - DOM",DIAS_MES_FREC[[#This Row],[DIAS]]="LUN - VIE",DIAS_MES_FREC[[#This Row],[DIAS]]="LUN A DOM",DIAS_MES_FREC[[#This Row],[DIAS]]="LUN A SAB"),INT(('Consolidado_Microrrutas'!$B$11-'Consolidado_Microrrutas'!$B$10 + WEEKDAY('Consolidado_Microrrutas'!$B$10-$B$1))/7),0)</f>
        <v>4</v>
      </c>
      <c r="C9" s="4">
        <f>IF(OR(DIAS_MES_FREC[[#This Row],[DIAS]]="MARTES",DIAS_MES_FREC[[#This Row],[DIAS]]="MAR - VIE",DIAS_MES_FREC[[#This Row],[DIAS]]="MAR - SAB",DIAS_MES_FREC[[#This Row],[DIAS]]="MAR - JUE",DIAS_MES_FREC[[#This Row],[DIAS]]="MAR - JUE - SAB",DIAS_MES_FREC[[#This Row],[DIAS]]="MAR - JUE - SAB - DOM",DIAS_MES_FREC[[#This Row],[DIAS]]="LUN A DOM",DIAS_MES_FREC[[#This Row],[DIAS]]="LUN A SAB"),INT(('Consolidado_Microrrutas'!$B$11-'Consolidado_Microrrutas'!$B$10 + WEEKDAY('Consolidado_Microrrutas'!$B$10-$C$1))/7),0)</f>
        <v>4</v>
      </c>
      <c r="D9" s="4">
        <f>IF(OR(DIAS_MES_FREC[[#This Row],[DIAS]]="MIERCOLES",DIAS_MES_FREC[[#This Row],[DIAS]]="MIE - VIE",DIAS_MES_FREC[[#This Row],[DIAS]]="MIE - SAB",DIAS_MES_FREC[[#This Row],[DIAS]]="LUN - MIE - VIE - DOM",DIAS_MES_FREC[[#This Row],[DIAS]]="LUN - MIE - VIE",DIAS_MES_FREC[[#This Row],[DIAS]]="LUN - MIE",DIAS_MES_FREC[[#This Row],[DIAS]]="LUN A DOM",DIAS_MES_FREC[[#This Row],[DIAS]]="LUN A SAB"),INT(('Consolidado_Microrrutas'!$B$11-'Consolidado_Microrrutas'!$B$10 + WEEKDAY('Consolidado_Microrrutas'!$B$10-$D$1))/7),0)</f>
        <v>5</v>
      </c>
      <c r="E9" s="4">
        <f>IF(OR(DIAS_MES_FREC[[#This Row],[DIAS]]="JUEVES",DIAS_MES_FREC[[#This Row],[DIAS]]="MAR - JUE",DIAS_MES_FREC[[#This Row],[DIAS]]="JUEVES",DIAS_MES_FREC[[#This Row],[DIAS]]="JUE - SAB",DIAS_MES_FREC[[#This Row],[DIAS]]="LUN - JUE",DIAS_MES_FREC[[#This Row],[DIAS]]="MAR - JUE - SAB",DIAS_MES_FREC[[#This Row],[DIAS]]="MAR - JUE - SAB - DOM",DIAS_MES_FREC[[#This Row],[DIAS]]="LUN A DOM",DIAS_MES_FREC[[#This Row],[DIAS]]="LUN A SAB"),INT(('Consolidado_Microrrutas'!$B$11-'Consolidado_Microrrutas'!$B$10 + WEEKDAY('Consolidado_Microrrutas'!$B$10-$E$1))/7),0)</f>
        <v>5</v>
      </c>
      <c r="F9" s="4">
        <f>IF(OR(DIAS_MES_FREC[[#This Row],[DIAS]]="VIERNES",DIAS_MES_FREC[[#This Row],[DIAS]]="MIE - VIE",DIAS_MES_FREC[[#This Row],[DIAS]]="MAR - VIE",DIAS_MES_FREC[[#This Row],[DIAS]]="LUN - MIE - VIE - DOM",DIAS_MES_FREC[[#This Row],[DIAS]]="LUN - MIE - VIE",DIAS_MES_FREC[[#This Row],[DIAS]]="LUN - VIE",DIAS_MES_FREC[[#This Row],[DIAS]]="LUN A DOM",DIAS_MES_FREC[[#This Row],[DIAS]]="LUN A SAB"),INT(('Consolidado_Microrrutas'!$B$11-'Consolidado_Microrrutas'!$B$10 + WEEKDAY('Consolidado_Microrrutas'!$B$10-$F$1))/7),0)</f>
        <v>5</v>
      </c>
      <c r="G9" s="4">
        <f>IF(OR(DIAS_MES_FREC[[#This Row],[DIAS]]="SABADO",DIAS_MES_FREC[[#This Row],[DIAS]]="MIE - SAB",DIAS_MES_FREC[[#This Row],[DIAS]]="MAR - SAB",DIAS_MES_FREC[[#This Row],[DIAS]]="JUE - SAB",DIAS_MES_FREC[[#This Row],[DIAS]]="MAR - JUE - SAB",DIAS_MES_FREC[[#This Row],[DIAS]]="MAR - JUE - SAB - DOM",DIAS_MES_FREC[[#This Row],[DIAS]]="LUN A DOM",DIAS_MES_FREC[[#This Row],[DIAS]]="LUN A SAB"),INT(('Consolidado_Microrrutas'!$B$11-'Consolidado_Microrrutas'!$B$10 + WEEKDAY('Consolidado_Microrrutas'!$B$10-$G$1))/7),0)</f>
        <v>4</v>
      </c>
      <c r="H9" s="4">
        <f>IF(OR(DIAS_MES_FREC[[#This Row],[DIAS]]="MAR - JUE - SAB - DOM",DIAS_MES_FREC[[#This Row],[DIAS]]="LUN - MIE - VIE - DOM",DIAS_MES_FREC[[#This Row],[DIAS]]="LUN A DOM"),INT(('Consolidado_Microrrutas'!$B$11-'Consolidado_Microrrutas'!$B$10 + WEEKDAY('Consolidado_Microrrutas'!$B$10-$H$1))/7),0)</f>
        <v>0</v>
      </c>
      <c r="I9" s="4">
        <f t="shared" si="0"/>
        <v>27</v>
      </c>
    </row>
    <row r="10" spans="1:9" x14ac:dyDescent="0.35">
      <c r="A10" s="3" t="s">
        <v>51</v>
      </c>
      <c r="B10" s="3">
        <f>IF(OR(DIAS_MES_FREC[[#This Row],[DIAS]]="LUNES",DIAS_MES_FREC[[#This Row],[DIAS]]="LUN - MIE",DIAS_MES_FREC[[#This Row],[DIAS]]="LUN - JUE",DIAS_MES_FREC[[#This Row],[DIAS]]="LUN - MIE - VIE",DIAS_MES_FREC[[#This Row],[DIAS]]="LUN - MIE - VIE - DOM",DIAS_MES_FREC[[#This Row],[DIAS]]="LUN - VIE",DIAS_MES_FREC[[#This Row],[DIAS]]="LUN A DOM",DIAS_MES_FREC[[#This Row],[DIAS]]="LUN A SAB"),INT(('Consolidado_Microrrutas'!$B$11-'Consolidado_Microrrutas'!$B$10 + WEEKDAY('Consolidado_Microrrutas'!$B$10-$B$1))/7),0)</f>
        <v>0</v>
      </c>
      <c r="C10" s="3">
        <f>IF(OR(DIAS_MES_FREC[[#This Row],[DIAS]]="MARTES",DIAS_MES_FREC[[#This Row],[DIAS]]="MAR - VIE",DIAS_MES_FREC[[#This Row],[DIAS]]="MAR - SAB",DIAS_MES_FREC[[#This Row],[DIAS]]="MAR - JUE",DIAS_MES_FREC[[#This Row],[DIAS]]="MAR - JUE - SAB",DIAS_MES_FREC[[#This Row],[DIAS]]="MAR - JUE - SAB - DOM",DIAS_MES_FREC[[#This Row],[DIAS]]="LUN A DOM",DIAS_MES_FREC[[#This Row],[DIAS]]="LUN A SAB"),INT(('Consolidado_Microrrutas'!$B$11-'Consolidado_Microrrutas'!$B$10 + WEEKDAY('Consolidado_Microrrutas'!$B$10-$C$1))/7),0)</f>
        <v>0</v>
      </c>
      <c r="D10" s="3">
        <f>IF(OR(DIAS_MES_FREC[[#This Row],[DIAS]]="MIERCOLES",DIAS_MES_FREC[[#This Row],[DIAS]]="MIE - VIE",DIAS_MES_FREC[[#This Row],[DIAS]]="MIE - SAB",DIAS_MES_FREC[[#This Row],[DIAS]]="LUN - MIE - VIE - DOM",DIAS_MES_FREC[[#This Row],[DIAS]]="LUN - MIE - VIE",DIAS_MES_FREC[[#This Row],[DIAS]]="LUN - MIE",DIAS_MES_FREC[[#This Row],[DIAS]]="LUN A DOM",DIAS_MES_FREC[[#This Row],[DIAS]]="LUN A SAB"),INT(('Consolidado_Microrrutas'!$B$11-'Consolidado_Microrrutas'!$B$10 + WEEKDAY('Consolidado_Microrrutas'!$B$10-$D$1))/7),0)</f>
        <v>0</v>
      </c>
      <c r="E10" s="3">
        <f>IF(OR(DIAS_MES_FREC[[#This Row],[DIAS]]="JUEVES",DIAS_MES_FREC[[#This Row],[DIAS]]="MAR - JUE",DIAS_MES_FREC[[#This Row],[DIAS]]="JUEVES",DIAS_MES_FREC[[#This Row],[DIAS]]="JUE - SAB",DIAS_MES_FREC[[#This Row],[DIAS]]="LUN - JUE",DIAS_MES_FREC[[#This Row],[DIAS]]="MAR - JUE - SAB",DIAS_MES_FREC[[#This Row],[DIAS]]="MAR - JUE - SAB - DOM",DIAS_MES_FREC[[#This Row],[DIAS]]="LUN A DOM",DIAS_MES_FREC[[#This Row],[DIAS]]="LUN A SAB"),INT(('Consolidado_Microrrutas'!$B$11-'Consolidado_Microrrutas'!$B$10 + WEEKDAY('Consolidado_Microrrutas'!$B$10-$E$1))/7),0)</f>
        <v>5</v>
      </c>
      <c r="F10" s="3">
        <f>IF(OR(DIAS_MES_FREC[[#This Row],[DIAS]]="VIERNES",DIAS_MES_FREC[[#This Row],[DIAS]]="MIE - VIE",DIAS_MES_FREC[[#This Row],[DIAS]]="MAR - VIE",DIAS_MES_FREC[[#This Row],[DIAS]]="LUN - MIE - VIE - DOM",DIAS_MES_FREC[[#This Row],[DIAS]]="LUN - MIE - VIE",DIAS_MES_FREC[[#This Row],[DIAS]]="LUN - VIE",DIAS_MES_FREC[[#This Row],[DIAS]]="LUN A DOM",DIAS_MES_FREC[[#This Row],[DIAS]]="LUN A SAB"),INT(('Consolidado_Microrrutas'!$B$11-'Consolidado_Microrrutas'!$B$10 + WEEKDAY('Consolidado_Microrrutas'!$B$10-$F$1))/7),0)</f>
        <v>0</v>
      </c>
      <c r="G10" s="3">
        <f>IF(OR(DIAS_MES_FREC[[#This Row],[DIAS]]="SABADO",DIAS_MES_FREC[[#This Row],[DIAS]]="MIE - SAB",DIAS_MES_FREC[[#This Row],[DIAS]]="MAR - SAB",DIAS_MES_FREC[[#This Row],[DIAS]]="JUE - SAB",DIAS_MES_FREC[[#This Row],[DIAS]]="MAR - JUE - SAB",DIAS_MES_FREC[[#This Row],[DIAS]]="MAR - JUE - SAB - DOM",DIAS_MES_FREC[[#This Row],[DIAS]]="LUN A DOM",DIAS_MES_FREC[[#This Row],[DIAS]]="LUN A SAB"),INT(('Consolidado_Microrrutas'!$B$11-'Consolidado_Microrrutas'!$B$10 + WEEKDAY('Consolidado_Microrrutas'!$B$10-$G$1))/7),0)</f>
        <v>4</v>
      </c>
      <c r="H10" s="3">
        <f>IF(OR(DIAS_MES_FREC[[#This Row],[DIAS]]="MAR - JUE - SAB - DOM",DIAS_MES_FREC[[#This Row],[DIAS]]="LUN - MIE - VIE - DOM",DIAS_MES_FREC[[#This Row],[DIAS]]="LUN A DOM"),INT(('Consolidado_Microrrutas'!$B$11-'Consolidado_Microrrutas'!$B$10 + WEEKDAY('Consolidado_Microrrutas'!$B$10-$H$1))/7),0)</f>
        <v>0</v>
      </c>
      <c r="I10" s="3">
        <f t="shared" ref="I10:I23" si="1">SUM(B10:H10)</f>
        <v>9</v>
      </c>
    </row>
    <row r="11" spans="1:9" x14ac:dyDescent="0.35">
      <c r="A11" s="3" t="s">
        <v>4</v>
      </c>
      <c r="B11" s="3">
        <f>IF(OR(DIAS_MES_FREC[[#This Row],[DIAS]]="LUNES",DIAS_MES_FREC[[#This Row],[DIAS]]="LUN - MIE",DIAS_MES_FREC[[#This Row],[DIAS]]="LUN - JUE",DIAS_MES_FREC[[#This Row],[DIAS]]="LUN - MIE - VIE",DIAS_MES_FREC[[#This Row],[DIAS]]="LUN - MIE - VIE - DOM",DIAS_MES_FREC[[#This Row],[DIAS]]="LUN - VIE",DIAS_MES_FREC[[#This Row],[DIAS]]="LUN A DOM",DIAS_MES_FREC[[#This Row],[DIAS]]="LUN A SAB"),INT(('Consolidado_Microrrutas'!$B$11-'Consolidado_Microrrutas'!$B$10 + WEEKDAY('Consolidado_Microrrutas'!$B$10-$B$1))/7),0)</f>
        <v>4</v>
      </c>
      <c r="C11" s="3">
        <f>IF(OR(DIAS_MES_FREC[[#This Row],[DIAS]]="MARTES",DIAS_MES_FREC[[#This Row],[DIAS]]="MAR - VIE",DIAS_MES_FREC[[#This Row],[DIAS]]="MAR - SAB",DIAS_MES_FREC[[#This Row],[DIAS]]="MAR - JUE",DIAS_MES_FREC[[#This Row],[DIAS]]="MAR - JUE - SAB",DIAS_MES_FREC[[#This Row],[DIAS]]="MAR - JUE - SAB - DOM",DIAS_MES_FREC[[#This Row],[DIAS]]="LUN A DOM",DIAS_MES_FREC[[#This Row],[DIAS]]="LUN A SAB"),INT(('Consolidado_Microrrutas'!$B$11-'Consolidado_Microrrutas'!$B$10 + WEEKDAY('Consolidado_Microrrutas'!$B$10-$C$1))/7),0)</f>
        <v>0</v>
      </c>
      <c r="D11" s="3">
        <f>IF(OR(DIAS_MES_FREC[[#This Row],[DIAS]]="MIERCOLES",DIAS_MES_FREC[[#This Row],[DIAS]]="MIE - VIE",DIAS_MES_FREC[[#This Row],[DIAS]]="MIE - SAB",DIAS_MES_FREC[[#This Row],[DIAS]]="LUN - MIE - VIE - DOM",DIAS_MES_FREC[[#This Row],[DIAS]]="LUN - MIE - VIE",DIAS_MES_FREC[[#This Row],[DIAS]]="LUN - MIE",DIAS_MES_FREC[[#This Row],[DIAS]]="LUN A DOM",DIAS_MES_FREC[[#This Row],[DIAS]]="LUN A SAB"),INT(('Consolidado_Microrrutas'!$B$11-'Consolidado_Microrrutas'!$B$10 + WEEKDAY('Consolidado_Microrrutas'!$B$10-$D$1))/7),0)</f>
        <v>0</v>
      </c>
      <c r="E11" s="3">
        <f>IF(OR(DIAS_MES_FREC[[#This Row],[DIAS]]="JUEVES",DIAS_MES_FREC[[#This Row],[DIAS]]="MAR - JUE",DIAS_MES_FREC[[#This Row],[DIAS]]="JUEVES",DIAS_MES_FREC[[#This Row],[DIAS]]="JUE - SAB",DIAS_MES_FREC[[#This Row],[DIAS]]="LUN - JUE",DIAS_MES_FREC[[#This Row],[DIAS]]="MAR - JUE - SAB",DIAS_MES_FREC[[#This Row],[DIAS]]="MAR - JUE - SAB - DOM",DIAS_MES_FREC[[#This Row],[DIAS]]="LUN A DOM",DIAS_MES_FREC[[#This Row],[DIAS]]="LUN A SAB"),INT(('Consolidado_Microrrutas'!$B$11-'Consolidado_Microrrutas'!$B$10 + WEEKDAY('Consolidado_Microrrutas'!$B$10-$E$1))/7),0)</f>
        <v>5</v>
      </c>
      <c r="F11" s="3">
        <f>IF(OR(DIAS_MES_FREC[[#This Row],[DIAS]]="VIERNES",DIAS_MES_FREC[[#This Row],[DIAS]]="MIE - VIE",DIAS_MES_FREC[[#This Row],[DIAS]]="MAR - VIE",DIAS_MES_FREC[[#This Row],[DIAS]]="LUN - MIE - VIE - DOM",DIAS_MES_FREC[[#This Row],[DIAS]]="LUN - MIE - VIE",DIAS_MES_FREC[[#This Row],[DIAS]]="LUN - VIE",DIAS_MES_FREC[[#This Row],[DIAS]]="LUN A DOM",DIAS_MES_FREC[[#This Row],[DIAS]]="LUN A SAB"),INT(('Consolidado_Microrrutas'!$B$11-'Consolidado_Microrrutas'!$B$10 + WEEKDAY('Consolidado_Microrrutas'!$B$10-$F$1))/7),0)</f>
        <v>0</v>
      </c>
      <c r="G11" s="3">
        <f>IF(OR(DIAS_MES_FREC[[#This Row],[DIAS]]="SABADO",DIAS_MES_FREC[[#This Row],[DIAS]]="MIE - SAB",DIAS_MES_FREC[[#This Row],[DIAS]]="MAR - SAB",DIAS_MES_FREC[[#This Row],[DIAS]]="JUE - SAB",DIAS_MES_FREC[[#This Row],[DIAS]]="MAR - JUE - SAB",DIAS_MES_FREC[[#This Row],[DIAS]]="MAR - JUE - SAB - DOM",DIAS_MES_FREC[[#This Row],[DIAS]]="LUN A DOM",DIAS_MES_FREC[[#This Row],[DIAS]]="LUN A SAB"),INT(('Consolidado_Microrrutas'!$B$11-'Consolidado_Microrrutas'!$B$10 + WEEKDAY('Consolidado_Microrrutas'!$B$10-$G$1))/7),0)</f>
        <v>0</v>
      </c>
      <c r="H11" s="3">
        <f>IF(OR(DIAS_MES_FREC[[#This Row],[DIAS]]="MAR - JUE - SAB - DOM",DIAS_MES_FREC[[#This Row],[DIAS]]="LUN - MIE - VIE - DOM",DIAS_MES_FREC[[#This Row],[DIAS]]="LUN A DOM"),INT(('Consolidado_Microrrutas'!$B$11-'Consolidado_Microrrutas'!$B$10 + WEEKDAY('Consolidado_Microrrutas'!$B$10-$H$1))/7),0)</f>
        <v>0</v>
      </c>
      <c r="I11" s="3">
        <f t="shared" si="1"/>
        <v>9</v>
      </c>
    </row>
    <row r="12" spans="1:9" x14ac:dyDescent="0.35">
      <c r="A12" s="3" t="s">
        <v>52</v>
      </c>
      <c r="B12" s="3">
        <f>IF(OR(DIAS_MES_FREC[[#This Row],[DIAS]]="LUNES",DIAS_MES_FREC[[#This Row],[DIAS]]="LUN - MIE",DIAS_MES_FREC[[#This Row],[DIAS]]="LUN - JUE",DIAS_MES_FREC[[#This Row],[DIAS]]="LUN - MIE - VIE",DIAS_MES_FREC[[#This Row],[DIAS]]="LUN - MIE - VIE - DOM",DIAS_MES_FREC[[#This Row],[DIAS]]="LUN - VIE",DIAS_MES_FREC[[#This Row],[DIAS]]="LUN A DOM",DIAS_MES_FREC[[#This Row],[DIAS]]="LUN A SAB"),INT(('Consolidado_Microrrutas'!$B$11-'Consolidado_Microrrutas'!$B$10 + WEEKDAY('Consolidado_Microrrutas'!$B$10-$B$1))/7),0)</f>
        <v>4</v>
      </c>
      <c r="C12" s="3">
        <f>IF(OR(DIAS_MES_FREC[[#This Row],[DIAS]]="MARTES",DIAS_MES_FREC[[#This Row],[DIAS]]="MAR - VIE",DIAS_MES_FREC[[#This Row],[DIAS]]="MAR - SAB",DIAS_MES_FREC[[#This Row],[DIAS]]="MAR - JUE",DIAS_MES_FREC[[#This Row],[DIAS]]="MAR - JUE - SAB",DIAS_MES_FREC[[#This Row],[DIAS]]="MAR - JUE - SAB - DOM",DIAS_MES_FREC[[#This Row],[DIAS]]="LUN A DOM",DIAS_MES_FREC[[#This Row],[DIAS]]="LUN A SAB"),INT(('Consolidado_Microrrutas'!$B$11-'Consolidado_Microrrutas'!$B$10 + WEEKDAY('Consolidado_Microrrutas'!$B$10-$C$1))/7),0)</f>
        <v>0</v>
      </c>
      <c r="D12" s="3">
        <f>IF(OR(DIAS_MES_FREC[[#This Row],[DIAS]]="MIERCOLES",DIAS_MES_FREC[[#This Row],[DIAS]]="MIE - VIE",DIAS_MES_FREC[[#This Row],[DIAS]]="MIE - SAB",DIAS_MES_FREC[[#This Row],[DIAS]]="LUN - MIE - VIE - DOM",DIAS_MES_FREC[[#This Row],[DIAS]]="LUN - MIE - VIE",DIAS_MES_FREC[[#This Row],[DIAS]]="LUN - MIE",DIAS_MES_FREC[[#This Row],[DIAS]]="LUN A DOM",DIAS_MES_FREC[[#This Row],[DIAS]]="LUN A SAB"),INT(('Consolidado_Microrrutas'!$B$11-'Consolidado_Microrrutas'!$B$10 + WEEKDAY('Consolidado_Microrrutas'!$B$10-$D$1))/7),0)</f>
        <v>5</v>
      </c>
      <c r="E12" s="3">
        <f>IF(OR(DIAS_MES_FREC[[#This Row],[DIAS]]="JUEVES",DIAS_MES_FREC[[#This Row],[DIAS]]="MAR - JUE",DIAS_MES_FREC[[#This Row],[DIAS]]="JUEVES",DIAS_MES_FREC[[#This Row],[DIAS]]="JUE - SAB",DIAS_MES_FREC[[#This Row],[DIAS]]="LUN - JUE",DIAS_MES_FREC[[#This Row],[DIAS]]="MAR - JUE - SAB",DIAS_MES_FREC[[#This Row],[DIAS]]="MAR - JUE - SAB - DOM",DIAS_MES_FREC[[#This Row],[DIAS]]="LUN A DOM",DIAS_MES_FREC[[#This Row],[DIAS]]="LUN A SAB"),INT(('Consolidado_Microrrutas'!$B$11-'Consolidado_Microrrutas'!$B$10 + WEEKDAY('Consolidado_Microrrutas'!$B$10-$E$1))/7),0)</f>
        <v>0</v>
      </c>
      <c r="F12" s="3">
        <f>IF(OR(DIAS_MES_FREC[[#This Row],[DIAS]]="VIERNES",DIAS_MES_FREC[[#This Row],[DIAS]]="MIE - VIE",DIAS_MES_FREC[[#This Row],[DIAS]]="MAR - VIE",DIAS_MES_FREC[[#This Row],[DIAS]]="LUN - MIE - VIE - DOM",DIAS_MES_FREC[[#This Row],[DIAS]]="LUN - MIE - VIE",DIAS_MES_FREC[[#This Row],[DIAS]]="LUN - VIE",DIAS_MES_FREC[[#This Row],[DIAS]]="LUN A DOM",DIAS_MES_FREC[[#This Row],[DIAS]]="LUN A SAB"),INT(('Consolidado_Microrrutas'!$B$11-'Consolidado_Microrrutas'!$B$10 + WEEKDAY('Consolidado_Microrrutas'!$B$10-$F$1))/7),0)</f>
        <v>0</v>
      </c>
      <c r="G12" s="3">
        <f>IF(OR(DIAS_MES_FREC[[#This Row],[DIAS]]="SABADO",DIAS_MES_FREC[[#This Row],[DIAS]]="MIE - SAB",DIAS_MES_FREC[[#This Row],[DIAS]]="MAR - SAB",DIAS_MES_FREC[[#This Row],[DIAS]]="JUE - SAB",DIAS_MES_FREC[[#This Row],[DIAS]]="MAR - JUE - SAB",DIAS_MES_FREC[[#This Row],[DIAS]]="MAR - JUE - SAB - DOM",DIAS_MES_FREC[[#This Row],[DIAS]]="LUN A DOM",DIAS_MES_FREC[[#This Row],[DIAS]]="LUN A SAB"),INT(('Consolidado_Microrrutas'!$B$11-'Consolidado_Microrrutas'!$B$10 + WEEKDAY('Consolidado_Microrrutas'!$B$10-$G$1))/7),0)</f>
        <v>0</v>
      </c>
      <c r="H12" s="3">
        <f>IF(OR(DIAS_MES_FREC[[#This Row],[DIAS]]="MAR - JUE - SAB - DOM",DIAS_MES_FREC[[#This Row],[DIAS]]="LUN - MIE - VIE - DOM",DIAS_MES_FREC[[#This Row],[DIAS]]="LUN A DOM"),INT(('Consolidado_Microrrutas'!$B$11-'Consolidado_Microrrutas'!$B$10 + WEEKDAY('Consolidado_Microrrutas'!$B$10-$H$1))/7),0)</f>
        <v>0</v>
      </c>
      <c r="I12" s="3">
        <f t="shared" si="1"/>
        <v>9</v>
      </c>
    </row>
    <row r="13" spans="1:9" x14ac:dyDescent="0.35">
      <c r="A13" s="3" t="s">
        <v>12</v>
      </c>
      <c r="B13" s="3">
        <f>IF(OR(DIAS_MES_FREC[[#This Row],[DIAS]]="LUNES",DIAS_MES_FREC[[#This Row],[DIAS]]="LUN - MIE",DIAS_MES_FREC[[#This Row],[DIAS]]="LUN - JUE",DIAS_MES_FREC[[#This Row],[DIAS]]="LUN - MIE - VIE",DIAS_MES_FREC[[#This Row],[DIAS]]="LUN - MIE - VIE - DOM",DIAS_MES_FREC[[#This Row],[DIAS]]="LUN - VIE",DIAS_MES_FREC[[#This Row],[DIAS]]="LUN A DOM",DIAS_MES_FREC[[#This Row],[DIAS]]="LUN A SAB"),INT(('Consolidado_Microrrutas'!$B$11-'Consolidado_Microrrutas'!$B$10 + WEEKDAY('Consolidado_Microrrutas'!$B$10-$B$1))/7),0)</f>
        <v>4</v>
      </c>
      <c r="C13" s="3">
        <f>IF(OR(DIAS_MES_FREC[[#This Row],[DIAS]]="MARTES",DIAS_MES_FREC[[#This Row],[DIAS]]="MAR - VIE",DIAS_MES_FREC[[#This Row],[DIAS]]="MAR - SAB",DIAS_MES_FREC[[#This Row],[DIAS]]="MAR - JUE",DIAS_MES_FREC[[#This Row],[DIAS]]="MAR - JUE - SAB",DIAS_MES_FREC[[#This Row],[DIAS]]="MAR - JUE - SAB - DOM",DIAS_MES_FREC[[#This Row],[DIAS]]="LUN A DOM",DIAS_MES_FREC[[#This Row],[DIAS]]="LUN A SAB"),INT(('Consolidado_Microrrutas'!$B$11-'Consolidado_Microrrutas'!$B$10 + WEEKDAY('Consolidado_Microrrutas'!$B$10-$C$1))/7),0)</f>
        <v>0</v>
      </c>
      <c r="D13" s="3">
        <f>IF(OR(DIAS_MES_FREC[[#This Row],[DIAS]]="MIERCOLES",DIAS_MES_FREC[[#This Row],[DIAS]]="MIE - VIE",DIAS_MES_FREC[[#This Row],[DIAS]]="MIE - SAB",DIAS_MES_FREC[[#This Row],[DIAS]]="LUN - MIE - VIE - DOM",DIAS_MES_FREC[[#This Row],[DIAS]]="LUN - MIE - VIE",DIAS_MES_FREC[[#This Row],[DIAS]]="LUN - MIE",DIAS_MES_FREC[[#This Row],[DIAS]]="LUN A DOM",DIAS_MES_FREC[[#This Row],[DIAS]]="LUN A SAB"),INT(('Consolidado_Microrrutas'!$B$11-'Consolidado_Microrrutas'!$B$10 + WEEKDAY('Consolidado_Microrrutas'!$B$10-$D$1))/7),0)</f>
        <v>5</v>
      </c>
      <c r="E13" s="3">
        <f>IF(OR(DIAS_MES_FREC[[#This Row],[DIAS]]="JUEVES",DIAS_MES_FREC[[#This Row],[DIAS]]="MAR - JUE",DIAS_MES_FREC[[#This Row],[DIAS]]="JUEVES",DIAS_MES_FREC[[#This Row],[DIAS]]="JUE - SAB",DIAS_MES_FREC[[#This Row],[DIAS]]="LUN - JUE",DIAS_MES_FREC[[#This Row],[DIAS]]="MAR - JUE - SAB",DIAS_MES_FREC[[#This Row],[DIAS]]="MAR - JUE - SAB - DOM",DIAS_MES_FREC[[#This Row],[DIAS]]="LUN A DOM",DIAS_MES_FREC[[#This Row],[DIAS]]="LUN A SAB"),INT(('Consolidado_Microrrutas'!$B$11-'Consolidado_Microrrutas'!$B$10 + WEEKDAY('Consolidado_Microrrutas'!$B$10-$E$1))/7),0)</f>
        <v>0</v>
      </c>
      <c r="F13" s="3">
        <f>IF(OR(DIAS_MES_FREC[[#This Row],[DIAS]]="VIERNES",DIAS_MES_FREC[[#This Row],[DIAS]]="MIE - VIE",DIAS_MES_FREC[[#This Row],[DIAS]]="MAR - VIE",DIAS_MES_FREC[[#This Row],[DIAS]]="LUN - MIE - VIE - DOM",DIAS_MES_FREC[[#This Row],[DIAS]]="LUN - MIE - VIE",DIAS_MES_FREC[[#This Row],[DIAS]]="LUN - VIE",DIAS_MES_FREC[[#This Row],[DIAS]]="LUN A DOM",DIAS_MES_FREC[[#This Row],[DIAS]]="LUN A SAB"),INT(('Consolidado_Microrrutas'!$B$11-'Consolidado_Microrrutas'!$B$10 + WEEKDAY('Consolidado_Microrrutas'!$B$10-$F$1))/7),0)</f>
        <v>5</v>
      </c>
      <c r="G13" s="3">
        <f>IF(OR(DIAS_MES_FREC[[#This Row],[DIAS]]="SABADO",DIAS_MES_FREC[[#This Row],[DIAS]]="MIE - SAB",DIAS_MES_FREC[[#This Row],[DIAS]]="MAR - SAB",DIAS_MES_FREC[[#This Row],[DIAS]]="JUE - SAB",DIAS_MES_FREC[[#This Row],[DIAS]]="MAR - JUE - SAB",DIAS_MES_FREC[[#This Row],[DIAS]]="MAR - JUE - SAB - DOM",DIAS_MES_FREC[[#This Row],[DIAS]]="LUN A DOM",DIAS_MES_FREC[[#This Row],[DIAS]]="LUN A SAB"),INT(('Consolidado_Microrrutas'!$B$11-'Consolidado_Microrrutas'!$B$10 + WEEKDAY('Consolidado_Microrrutas'!$B$10-$G$1))/7),0)</f>
        <v>0</v>
      </c>
      <c r="H13" s="3">
        <f>IF(OR(DIAS_MES_FREC[[#This Row],[DIAS]]="MAR - JUE - SAB - DOM",DIAS_MES_FREC[[#This Row],[DIAS]]="LUN - MIE - VIE - DOM",DIAS_MES_FREC[[#This Row],[DIAS]]="LUN A DOM"),INT(('Consolidado_Microrrutas'!$B$11-'Consolidado_Microrrutas'!$B$10 + WEEKDAY('Consolidado_Microrrutas'!$B$10-$H$1))/7),0)</f>
        <v>0</v>
      </c>
      <c r="I13" s="3">
        <f t="shared" si="1"/>
        <v>14</v>
      </c>
    </row>
    <row r="14" spans="1:9" x14ac:dyDescent="0.35">
      <c r="A14" s="3" t="s">
        <v>53</v>
      </c>
      <c r="B14" s="3">
        <f>IF(OR(DIAS_MES_FREC[[#This Row],[DIAS]]="LUNES",DIAS_MES_FREC[[#This Row],[DIAS]]="LUN - MIE",DIAS_MES_FREC[[#This Row],[DIAS]]="LUN - JUE",DIAS_MES_FREC[[#This Row],[DIAS]]="LUN - MIE - VIE",DIAS_MES_FREC[[#This Row],[DIAS]]="LUN - MIE - VIE - DOM",DIAS_MES_FREC[[#This Row],[DIAS]]="LUN - VIE",DIAS_MES_FREC[[#This Row],[DIAS]]="LUN A DOM",DIAS_MES_FREC[[#This Row],[DIAS]]="LUN A SAB"),INT(('Consolidado_Microrrutas'!$B$11-'Consolidado_Microrrutas'!$B$10 + WEEKDAY('Consolidado_Microrrutas'!$B$10-$B$1))/7),0)</f>
        <v>4</v>
      </c>
      <c r="C14" s="3">
        <f>IF(OR(DIAS_MES_FREC[[#This Row],[DIAS]]="MARTES",DIAS_MES_FREC[[#This Row],[DIAS]]="MAR - VIE",DIAS_MES_FREC[[#This Row],[DIAS]]="MAR - SAB",DIAS_MES_FREC[[#This Row],[DIAS]]="MAR - JUE",DIAS_MES_FREC[[#This Row],[DIAS]]="MAR - JUE - SAB",DIAS_MES_FREC[[#This Row],[DIAS]]="MAR - JUE - SAB - DOM",DIAS_MES_FREC[[#This Row],[DIAS]]="LUN A DOM",DIAS_MES_FREC[[#This Row],[DIAS]]="LUN A SAB"),INT(('Consolidado_Microrrutas'!$B$11-'Consolidado_Microrrutas'!$B$10 + WEEKDAY('Consolidado_Microrrutas'!$B$10-$C$1))/7),0)</f>
        <v>0</v>
      </c>
      <c r="D14" s="3">
        <f>IF(OR(DIAS_MES_FREC[[#This Row],[DIAS]]="MIERCOLES",DIAS_MES_FREC[[#This Row],[DIAS]]="MIE - VIE",DIAS_MES_FREC[[#This Row],[DIAS]]="MIE - SAB",DIAS_MES_FREC[[#This Row],[DIAS]]="LUN - MIE - VIE - DOM",DIAS_MES_FREC[[#This Row],[DIAS]]="LUN - MIE - VIE",DIAS_MES_FREC[[#This Row],[DIAS]]="LUN - MIE",DIAS_MES_FREC[[#This Row],[DIAS]]="LUN A DOM",DIAS_MES_FREC[[#This Row],[DIAS]]="LUN A SAB"),INT(('Consolidado_Microrrutas'!$B$11-'Consolidado_Microrrutas'!$B$10 + WEEKDAY('Consolidado_Microrrutas'!$B$10-$D$1))/7),0)</f>
        <v>5</v>
      </c>
      <c r="E14" s="3">
        <f>IF(OR(DIAS_MES_FREC[[#This Row],[DIAS]]="JUEVES",DIAS_MES_FREC[[#This Row],[DIAS]]="MAR - JUE",DIAS_MES_FREC[[#This Row],[DIAS]]="JUEVES",DIAS_MES_FREC[[#This Row],[DIAS]]="JUE - SAB",DIAS_MES_FREC[[#This Row],[DIAS]]="LUN - JUE",DIAS_MES_FREC[[#This Row],[DIAS]]="MAR - JUE - SAB",DIAS_MES_FREC[[#This Row],[DIAS]]="MAR - JUE - SAB - DOM",DIAS_MES_FREC[[#This Row],[DIAS]]="LUN A DOM",DIAS_MES_FREC[[#This Row],[DIAS]]="LUN A SAB"),INT(('Consolidado_Microrrutas'!$B$11-'Consolidado_Microrrutas'!$B$10 + WEEKDAY('Consolidado_Microrrutas'!$B$10-$E$1))/7),0)</f>
        <v>0</v>
      </c>
      <c r="F14" s="3">
        <f>IF(OR(DIAS_MES_FREC[[#This Row],[DIAS]]="VIERNES",DIAS_MES_FREC[[#This Row],[DIAS]]="MIE - VIE",DIAS_MES_FREC[[#This Row],[DIAS]]="MAR - VIE",DIAS_MES_FREC[[#This Row],[DIAS]]="LUN - MIE - VIE - DOM",DIAS_MES_FREC[[#This Row],[DIAS]]="LUN - MIE - VIE",DIAS_MES_FREC[[#This Row],[DIAS]]="LUN - VIE",DIAS_MES_FREC[[#This Row],[DIAS]]="LUN A DOM",DIAS_MES_FREC[[#This Row],[DIAS]]="LUN A SAB"),INT(('Consolidado_Microrrutas'!$B$11-'Consolidado_Microrrutas'!$B$10 + WEEKDAY('Consolidado_Microrrutas'!$B$10-$F$1))/7),0)</f>
        <v>5</v>
      </c>
      <c r="G14" s="3">
        <f>IF(OR(DIAS_MES_FREC[[#This Row],[DIAS]]="SABADO",DIAS_MES_FREC[[#This Row],[DIAS]]="MIE - SAB",DIAS_MES_FREC[[#This Row],[DIAS]]="MAR - SAB",DIAS_MES_FREC[[#This Row],[DIAS]]="JUE - SAB",DIAS_MES_FREC[[#This Row],[DIAS]]="MAR - JUE - SAB",DIAS_MES_FREC[[#This Row],[DIAS]]="MAR - JUE - SAB - DOM",DIAS_MES_FREC[[#This Row],[DIAS]]="LUN A DOM",DIAS_MES_FREC[[#This Row],[DIAS]]="LUN A SAB"),INT(('Consolidado_Microrrutas'!$B$11-'Consolidado_Microrrutas'!$B$10 + WEEKDAY('Consolidado_Microrrutas'!$B$10-$G$1))/7),0)</f>
        <v>0</v>
      </c>
      <c r="H14" s="3">
        <f>IF(OR(DIAS_MES_FREC[[#This Row],[DIAS]]="MAR - JUE - SAB - DOM",DIAS_MES_FREC[[#This Row],[DIAS]]="LUN - MIE - VIE - DOM",DIAS_MES_FREC[[#This Row],[DIAS]]="LUN A DOM"),INT(('Consolidado_Microrrutas'!$B$11-'Consolidado_Microrrutas'!$B$10 + WEEKDAY('Consolidado_Microrrutas'!$B$10-$H$1))/7),0)</f>
        <v>4</v>
      </c>
      <c r="I14" s="3">
        <f t="shared" si="1"/>
        <v>18</v>
      </c>
    </row>
    <row r="15" spans="1:9" x14ac:dyDescent="0.35">
      <c r="A15" s="3" t="s">
        <v>54</v>
      </c>
      <c r="B15" s="3">
        <f>IF(OR(DIAS_MES_FREC[[#This Row],[DIAS]]="LUNES",DIAS_MES_FREC[[#This Row],[DIAS]]="LUN - MIE",DIAS_MES_FREC[[#This Row],[DIAS]]="LUN - JUE",DIAS_MES_FREC[[#This Row],[DIAS]]="LUN - MIE - VIE",DIAS_MES_FREC[[#This Row],[DIAS]]="LUN - MIE - VIE - DOM",DIAS_MES_FREC[[#This Row],[DIAS]]="LUN - VIE",DIAS_MES_FREC[[#This Row],[DIAS]]="LUN A DOM",DIAS_MES_FREC[[#This Row],[DIAS]]="LUN A SAB"),INT(('Consolidado_Microrrutas'!$B$11-'Consolidado_Microrrutas'!$B$10 + WEEKDAY('Consolidado_Microrrutas'!$B$10-$B$1))/7),0)</f>
        <v>4</v>
      </c>
      <c r="C15" s="3">
        <f>IF(OR(DIAS_MES_FREC[[#This Row],[DIAS]]="MARTES",DIAS_MES_FREC[[#This Row],[DIAS]]="MAR - VIE",DIAS_MES_FREC[[#This Row],[DIAS]]="MAR - SAB",DIAS_MES_FREC[[#This Row],[DIAS]]="MAR - JUE",DIAS_MES_FREC[[#This Row],[DIAS]]="MAR - JUE - SAB",DIAS_MES_FREC[[#This Row],[DIAS]]="MAR - JUE - SAB - DOM",DIAS_MES_FREC[[#This Row],[DIAS]]="LUN A DOM",DIAS_MES_FREC[[#This Row],[DIAS]]="LUN A SAB"),INT(('Consolidado_Microrrutas'!$B$11-'Consolidado_Microrrutas'!$B$10 + WEEKDAY('Consolidado_Microrrutas'!$B$10-$C$1))/7),0)</f>
        <v>0</v>
      </c>
      <c r="D15" s="3">
        <f>IF(OR(DIAS_MES_FREC[[#This Row],[DIAS]]="MIERCOLES",DIAS_MES_FREC[[#This Row],[DIAS]]="MIE - VIE",DIAS_MES_FREC[[#This Row],[DIAS]]="MIE - SAB",DIAS_MES_FREC[[#This Row],[DIAS]]="LUN - MIE - VIE - DOM",DIAS_MES_FREC[[#This Row],[DIAS]]="LUN - MIE - VIE",DIAS_MES_FREC[[#This Row],[DIAS]]="LUN - MIE",DIAS_MES_FREC[[#This Row],[DIAS]]="LUN A DOM",DIAS_MES_FREC[[#This Row],[DIAS]]="LUN A SAB"),INT(('Consolidado_Microrrutas'!$B$11-'Consolidado_Microrrutas'!$B$10 + WEEKDAY('Consolidado_Microrrutas'!$B$10-$D$1))/7),0)</f>
        <v>0</v>
      </c>
      <c r="E15" s="3">
        <f>IF(OR(DIAS_MES_FREC[[#This Row],[DIAS]]="JUEVES",DIAS_MES_FREC[[#This Row],[DIAS]]="MAR - JUE",DIAS_MES_FREC[[#This Row],[DIAS]]="JUEVES",DIAS_MES_FREC[[#This Row],[DIAS]]="JUE - SAB",DIAS_MES_FREC[[#This Row],[DIAS]]="LUN - JUE",DIAS_MES_FREC[[#This Row],[DIAS]]="MAR - JUE - SAB",DIAS_MES_FREC[[#This Row],[DIAS]]="MAR - JUE - SAB - DOM",DIAS_MES_FREC[[#This Row],[DIAS]]="LUN A DOM",DIAS_MES_FREC[[#This Row],[DIAS]]="LUN A SAB"),INT(('Consolidado_Microrrutas'!$B$11-'Consolidado_Microrrutas'!$B$10 + WEEKDAY('Consolidado_Microrrutas'!$B$10-$E$1))/7),0)</f>
        <v>0</v>
      </c>
      <c r="F15" s="3">
        <f>IF(OR(DIAS_MES_FREC[[#This Row],[DIAS]]="VIERNES",DIAS_MES_FREC[[#This Row],[DIAS]]="MIE - VIE",DIAS_MES_FREC[[#This Row],[DIAS]]="MAR - VIE",DIAS_MES_FREC[[#This Row],[DIAS]]="LUN - MIE - VIE - DOM",DIAS_MES_FREC[[#This Row],[DIAS]]="LUN - MIE - VIE",DIAS_MES_FREC[[#This Row],[DIAS]]="LUN - VIE",DIAS_MES_FREC[[#This Row],[DIAS]]="LUN A DOM",DIAS_MES_FREC[[#This Row],[DIAS]]="LUN A SAB"),INT(('Consolidado_Microrrutas'!$B$11-'Consolidado_Microrrutas'!$B$10 + WEEKDAY('Consolidado_Microrrutas'!$B$10-$F$1))/7),0)</f>
        <v>5</v>
      </c>
      <c r="G15" s="3">
        <f>IF(OR(DIAS_MES_FREC[[#This Row],[DIAS]]="SABADO",DIAS_MES_FREC[[#This Row],[DIAS]]="MIE - SAB",DIAS_MES_FREC[[#This Row],[DIAS]]="MAR - SAB",DIAS_MES_FREC[[#This Row],[DIAS]]="JUE - SAB",DIAS_MES_FREC[[#This Row],[DIAS]]="MAR - JUE - SAB",DIAS_MES_FREC[[#This Row],[DIAS]]="MAR - JUE - SAB - DOM",DIAS_MES_FREC[[#This Row],[DIAS]]="LUN A DOM",DIAS_MES_FREC[[#This Row],[DIAS]]="LUN A SAB"),INT(('Consolidado_Microrrutas'!$B$11-'Consolidado_Microrrutas'!$B$10 + WEEKDAY('Consolidado_Microrrutas'!$B$10-$G$1))/7),0)</f>
        <v>0</v>
      </c>
      <c r="H15" s="3">
        <f>IF(OR(DIAS_MES_FREC[[#This Row],[DIAS]]="MAR - JUE - SAB - DOM",DIAS_MES_FREC[[#This Row],[DIAS]]="LUN - MIE - VIE - DOM",DIAS_MES_FREC[[#This Row],[DIAS]]="LUN A DOM"),INT(('Consolidado_Microrrutas'!$B$11-'Consolidado_Microrrutas'!$B$10 + WEEKDAY('Consolidado_Microrrutas'!$B$10-$H$1))/7),0)</f>
        <v>0</v>
      </c>
      <c r="I15" s="3">
        <f t="shared" si="1"/>
        <v>9</v>
      </c>
    </row>
    <row r="16" spans="1:9" x14ac:dyDescent="0.35">
      <c r="A16" s="3" t="s">
        <v>9</v>
      </c>
      <c r="B16" s="3">
        <f>IF(OR(DIAS_MES_FREC[[#This Row],[DIAS]]="LUNES",DIAS_MES_FREC[[#This Row],[DIAS]]="LUN - MIE",DIAS_MES_FREC[[#This Row],[DIAS]]="LUN - JUE",DIAS_MES_FREC[[#This Row],[DIAS]]="LUN - MIE - VIE",DIAS_MES_FREC[[#This Row],[DIAS]]="LUN - MIE - VIE - DOM",DIAS_MES_FREC[[#This Row],[DIAS]]="LUN - VIE",DIAS_MES_FREC[[#This Row],[DIAS]]="LUN A DOM",DIAS_MES_FREC[[#This Row],[DIAS]]="LUN A SAB"),INT(('Consolidado_Microrrutas'!$B$11-'Consolidado_Microrrutas'!$B$10 + WEEKDAY('Consolidado_Microrrutas'!$B$10-$B$1))/7),0)</f>
        <v>4</v>
      </c>
      <c r="C16" s="3">
        <f>IF(OR(DIAS_MES_FREC[[#This Row],[DIAS]]="MARTES",DIAS_MES_FREC[[#This Row],[DIAS]]="MAR - VIE",DIAS_MES_FREC[[#This Row],[DIAS]]="MAR - SAB",DIAS_MES_FREC[[#This Row],[DIAS]]="MAR - JUE",DIAS_MES_FREC[[#This Row],[DIAS]]="MAR - JUE - SAB",DIAS_MES_FREC[[#This Row],[DIAS]]="MAR - JUE - SAB - DOM",DIAS_MES_FREC[[#This Row],[DIAS]]="LUN A DOM",DIAS_MES_FREC[[#This Row],[DIAS]]="LUN A SAB"),INT(('Consolidado_Microrrutas'!$B$11-'Consolidado_Microrrutas'!$B$10 + WEEKDAY('Consolidado_Microrrutas'!$B$10-$C$1))/7),0)</f>
        <v>4</v>
      </c>
      <c r="D16" s="3">
        <f>IF(OR(DIAS_MES_FREC[[#This Row],[DIAS]]="MIERCOLES",DIAS_MES_FREC[[#This Row],[DIAS]]="MIE - VIE",DIAS_MES_FREC[[#This Row],[DIAS]]="MIE - SAB",DIAS_MES_FREC[[#This Row],[DIAS]]="LUN - MIE - VIE - DOM",DIAS_MES_FREC[[#This Row],[DIAS]]="LUN - MIE - VIE",DIAS_MES_FREC[[#This Row],[DIAS]]="LUN - MIE",DIAS_MES_FREC[[#This Row],[DIAS]]="LUN A DOM",DIAS_MES_FREC[[#This Row],[DIAS]]="LUN A SAB"),INT(('Consolidado_Microrrutas'!$B$11-'Consolidado_Microrrutas'!$B$10 + WEEKDAY('Consolidado_Microrrutas'!$B$10-$D$1))/7),0)</f>
        <v>5</v>
      </c>
      <c r="E16" s="3">
        <f>IF(OR(DIAS_MES_FREC[[#This Row],[DIAS]]="JUEVES",DIAS_MES_FREC[[#This Row],[DIAS]]="MAR - JUE",DIAS_MES_FREC[[#This Row],[DIAS]]="JUEVES",DIAS_MES_FREC[[#This Row],[DIAS]]="JUE - SAB",DIAS_MES_FREC[[#This Row],[DIAS]]="LUN - JUE",DIAS_MES_FREC[[#This Row],[DIAS]]="MAR - JUE - SAB",DIAS_MES_FREC[[#This Row],[DIAS]]="MAR - JUE - SAB - DOM",DIAS_MES_FREC[[#This Row],[DIAS]]="LUN A DOM",DIAS_MES_FREC[[#This Row],[DIAS]]="LUN A SAB"),INT(('Consolidado_Microrrutas'!$B$11-'Consolidado_Microrrutas'!$B$10 + WEEKDAY('Consolidado_Microrrutas'!$B$10-$E$1))/7),0)</f>
        <v>5</v>
      </c>
      <c r="F16" s="3">
        <f>IF(OR(DIAS_MES_FREC[[#This Row],[DIAS]]="VIERNES",DIAS_MES_FREC[[#This Row],[DIAS]]="MIE - VIE",DIAS_MES_FREC[[#This Row],[DIAS]]="MAR - VIE",DIAS_MES_FREC[[#This Row],[DIAS]]="LUN - MIE - VIE - DOM",DIAS_MES_FREC[[#This Row],[DIAS]]="LUN - MIE - VIE",DIAS_MES_FREC[[#This Row],[DIAS]]="LUN - VIE",DIAS_MES_FREC[[#This Row],[DIAS]]="LUN A DOM",DIAS_MES_FREC[[#This Row],[DIAS]]="LUN A SAB"),INT(('Consolidado_Microrrutas'!$B$11-'Consolidado_Microrrutas'!$B$10 + WEEKDAY('Consolidado_Microrrutas'!$B$10-$F$1))/7),0)</f>
        <v>5</v>
      </c>
      <c r="G16" s="3">
        <f>IF(OR(DIAS_MES_FREC[[#This Row],[DIAS]]="SABADO",DIAS_MES_FREC[[#This Row],[DIAS]]="MIE - SAB",DIAS_MES_FREC[[#This Row],[DIAS]]="MAR - SAB",DIAS_MES_FREC[[#This Row],[DIAS]]="JUE - SAB",DIAS_MES_FREC[[#This Row],[DIAS]]="MAR - JUE - SAB",DIAS_MES_FREC[[#This Row],[DIAS]]="MAR - JUE - SAB - DOM",DIAS_MES_FREC[[#This Row],[DIAS]]="LUN A DOM",DIAS_MES_FREC[[#This Row],[DIAS]]="LUN A SAB"),INT(('Consolidado_Microrrutas'!$B$11-'Consolidado_Microrrutas'!$B$10 + WEEKDAY('Consolidado_Microrrutas'!$B$10-$G$1))/7),0)</f>
        <v>4</v>
      </c>
      <c r="H16" s="3">
        <f>IF(OR(DIAS_MES_FREC[[#This Row],[DIAS]]="MAR - JUE - SAB - DOM",DIAS_MES_FREC[[#This Row],[DIAS]]="LUN - MIE - VIE - DOM",DIAS_MES_FREC[[#This Row],[DIAS]]="LUN A DOM"),INT(('Consolidado_Microrrutas'!$B$11-'Consolidado_Microrrutas'!$B$10 + WEEKDAY('Consolidado_Microrrutas'!$B$10-$H$1))/7),0)</f>
        <v>4</v>
      </c>
      <c r="I16" s="3">
        <f t="shared" si="1"/>
        <v>31</v>
      </c>
    </row>
    <row r="17" spans="1:9" x14ac:dyDescent="0.35">
      <c r="A17" s="3" t="s">
        <v>55</v>
      </c>
      <c r="B17" s="3">
        <f>IF(OR(DIAS_MES_FREC[[#This Row],[DIAS]]="LUNES",DIAS_MES_FREC[[#This Row],[DIAS]]="LUN - MIE",DIAS_MES_FREC[[#This Row],[DIAS]]="LUN - JUE",DIAS_MES_FREC[[#This Row],[DIAS]]="LUN - MIE - VIE",DIAS_MES_FREC[[#This Row],[DIAS]]="LUN - MIE - VIE - DOM",DIAS_MES_FREC[[#This Row],[DIAS]]="LUN - VIE",DIAS_MES_FREC[[#This Row],[DIAS]]="LUN A DOM",DIAS_MES_FREC[[#This Row],[DIAS]]="LUN A SAB"),INT(('Consolidado_Microrrutas'!$B$11-'Consolidado_Microrrutas'!$B$10 + WEEKDAY('Consolidado_Microrrutas'!$B$10-$B$1))/7),0)</f>
        <v>0</v>
      </c>
      <c r="C17" s="3">
        <f>IF(OR(DIAS_MES_FREC[[#This Row],[DIAS]]="MARTES",DIAS_MES_FREC[[#This Row],[DIAS]]="MAR - VIE",DIAS_MES_FREC[[#This Row],[DIAS]]="MAR - SAB",DIAS_MES_FREC[[#This Row],[DIAS]]="MAR - JUE",DIAS_MES_FREC[[#This Row],[DIAS]]="MAR - JUE - SAB",DIAS_MES_FREC[[#This Row],[DIAS]]="MAR - JUE - SAB - DOM",DIAS_MES_FREC[[#This Row],[DIAS]]="LUN A DOM",DIAS_MES_FREC[[#This Row],[DIAS]]="LUN A SAB"),INT(('Consolidado_Microrrutas'!$B$11-'Consolidado_Microrrutas'!$B$10 + WEEKDAY('Consolidado_Microrrutas'!$B$10-$C$1))/7),0)</f>
        <v>4</v>
      </c>
      <c r="D17" s="3">
        <f>IF(OR(DIAS_MES_FREC[[#This Row],[DIAS]]="MIERCOLES",DIAS_MES_FREC[[#This Row],[DIAS]]="MIE - VIE",DIAS_MES_FREC[[#This Row],[DIAS]]="MIE - SAB",DIAS_MES_FREC[[#This Row],[DIAS]]="LUN - MIE - VIE - DOM",DIAS_MES_FREC[[#This Row],[DIAS]]="LUN - MIE - VIE",DIAS_MES_FREC[[#This Row],[DIAS]]="LUN - MIE",DIAS_MES_FREC[[#This Row],[DIAS]]="LUN A DOM",DIAS_MES_FREC[[#This Row],[DIAS]]="LUN A SAB"),INT(('Consolidado_Microrrutas'!$B$11-'Consolidado_Microrrutas'!$B$10 + WEEKDAY('Consolidado_Microrrutas'!$B$10-$D$1))/7),0)</f>
        <v>0</v>
      </c>
      <c r="E17" s="3">
        <f>IF(OR(DIAS_MES_FREC[[#This Row],[DIAS]]="JUEVES",DIAS_MES_FREC[[#This Row],[DIAS]]="MAR - JUE",DIAS_MES_FREC[[#This Row],[DIAS]]="JUEVES",DIAS_MES_FREC[[#This Row],[DIAS]]="JUE - SAB",DIAS_MES_FREC[[#This Row],[DIAS]]="LUN - JUE",DIAS_MES_FREC[[#This Row],[DIAS]]="MAR - JUE - SAB",DIAS_MES_FREC[[#This Row],[DIAS]]="MAR - JUE - SAB - DOM",DIAS_MES_FREC[[#This Row],[DIAS]]="LUN A DOM",DIAS_MES_FREC[[#This Row],[DIAS]]="LUN A SAB"),INT(('Consolidado_Microrrutas'!$B$11-'Consolidado_Microrrutas'!$B$10 + WEEKDAY('Consolidado_Microrrutas'!$B$10-$E$1))/7),0)</f>
        <v>5</v>
      </c>
      <c r="F17" s="3">
        <f>IF(OR(DIAS_MES_FREC[[#This Row],[DIAS]]="VIERNES",DIAS_MES_FREC[[#This Row],[DIAS]]="MIE - VIE",DIAS_MES_FREC[[#This Row],[DIAS]]="MAR - VIE",DIAS_MES_FREC[[#This Row],[DIAS]]="LUN - MIE - VIE - DOM",DIAS_MES_FREC[[#This Row],[DIAS]]="LUN - MIE - VIE",DIAS_MES_FREC[[#This Row],[DIAS]]="LUN - VIE",DIAS_MES_FREC[[#This Row],[DIAS]]="LUN A DOM",DIAS_MES_FREC[[#This Row],[DIAS]]="LUN A SAB"),INT(('Consolidado_Microrrutas'!$B$11-'Consolidado_Microrrutas'!$B$10 + WEEKDAY('Consolidado_Microrrutas'!$B$10-$F$1))/7),0)</f>
        <v>0</v>
      </c>
      <c r="G17" s="3">
        <f>IF(OR(DIAS_MES_FREC[[#This Row],[DIAS]]="SABADO",DIAS_MES_FREC[[#This Row],[DIAS]]="MIE - SAB",DIAS_MES_FREC[[#This Row],[DIAS]]="MAR - SAB",DIAS_MES_FREC[[#This Row],[DIAS]]="JUE - SAB",DIAS_MES_FREC[[#This Row],[DIAS]]="MAR - JUE - SAB",DIAS_MES_FREC[[#This Row],[DIAS]]="MAR - JUE - SAB - DOM",DIAS_MES_FREC[[#This Row],[DIAS]]="LUN A DOM",DIAS_MES_FREC[[#This Row],[DIAS]]="LUN A SAB"),INT(('Consolidado_Microrrutas'!$B$11-'Consolidado_Microrrutas'!$B$10 + WEEKDAY('Consolidado_Microrrutas'!$B$10-$G$1))/7),0)</f>
        <v>0</v>
      </c>
      <c r="H17" s="3">
        <f>IF(OR(DIAS_MES_FREC[[#This Row],[DIAS]]="MAR - JUE - SAB - DOM",DIAS_MES_FREC[[#This Row],[DIAS]]="LUN - MIE - VIE - DOM",DIAS_MES_FREC[[#This Row],[DIAS]]="LUN A DOM"),INT(('Consolidado_Microrrutas'!$B$11-'Consolidado_Microrrutas'!$B$10 + WEEKDAY('Consolidado_Microrrutas'!$B$10-$H$1))/7),0)</f>
        <v>0</v>
      </c>
      <c r="I17" s="3">
        <f t="shared" si="1"/>
        <v>9</v>
      </c>
    </row>
    <row r="18" spans="1:9" x14ac:dyDescent="0.35">
      <c r="A18" s="3" t="s">
        <v>14</v>
      </c>
      <c r="B18" s="3">
        <f>IF(OR(DIAS_MES_FREC[[#This Row],[DIAS]]="LUNES",DIAS_MES_FREC[[#This Row],[DIAS]]="LUN - MIE",DIAS_MES_FREC[[#This Row],[DIAS]]="LUN - JUE",DIAS_MES_FREC[[#This Row],[DIAS]]="LUN - MIE - VIE",DIAS_MES_FREC[[#This Row],[DIAS]]="LUN - MIE - VIE - DOM",DIAS_MES_FREC[[#This Row],[DIAS]]="LUN - VIE",DIAS_MES_FREC[[#This Row],[DIAS]]="LUN A DOM",DIAS_MES_FREC[[#This Row],[DIAS]]="LUN A SAB"),INT(('Consolidado_Microrrutas'!$B$11-'Consolidado_Microrrutas'!$B$10 + WEEKDAY('Consolidado_Microrrutas'!$B$10-$B$1))/7),0)</f>
        <v>0</v>
      </c>
      <c r="C18" s="3">
        <f>IF(OR(DIAS_MES_FREC[[#This Row],[DIAS]]="MARTES",DIAS_MES_FREC[[#This Row],[DIAS]]="MAR - VIE",DIAS_MES_FREC[[#This Row],[DIAS]]="MAR - SAB",DIAS_MES_FREC[[#This Row],[DIAS]]="MAR - JUE",DIAS_MES_FREC[[#This Row],[DIAS]]="MAR - JUE - SAB",DIAS_MES_FREC[[#This Row],[DIAS]]="MAR - JUE - SAB - DOM",DIAS_MES_FREC[[#This Row],[DIAS]]="LUN A DOM",DIAS_MES_FREC[[#This Row],[DIAS]]="LUN A SAB"),INT(('Consolidado_Microrrutas'!$B$11-'Consolidado_Microrrutas'!$B$10 + WEEKDAY('Consolidado_Microrrutas'!$B$10-$C$1))/7),0)</f>
        <v>4</v>
      </c>
      <c r="D18" s="3">
        <f>IF(OR(DIAS_MES_FREC[[#This Row],[DIAS]]="MIERCOLES",DIAS_MES_FREC[[#This Row],[DIAS]]="MIE - VIE",DIAS_MES_FREC[[#This Row],[DIAS]]="MIE - SAB",DIAS_MES_FREC[[#This Row],[DIAS]]="LUN - MIE - VIE - DOM",DIAS_MES_FREC[[#This Row],[DIAS]]="LUN - MIE - VIE",DIAS_MES_FREC[[#This Row],[DIAS]]="LUN - MIE",DIAS_MES_FREC[[#This Row],[DIAS]]="LUN A DOM",DIAS_MES_FREC[[#This Row],[DIAS]]="LUN A SAB"),INT(('Consolidado_Microrrutas'!$B$11-'Consolidado_Microrrutas'!$B$10 + WEEKDAY('Consolidado_Microrrutas'!$B$10-$D$1))/7),0)</f>
        <v>0</v>
      </c>
      <c r="E18" s="3">
        <f>IF(OR(DIAS_MES_FREC[[#This Row],[DIAS]]="JUEVES",DIAS_MES_FREC[[#This Row],[DIAS]]="MAR - JUE",DIAS_MES_FREC[[#This Row],[DIAS]]="JUEVES",DIAS_MES_FREC[[#This Row],[DIAS]]="JUE - SAB",DIAS_MES_FREC[[#This Row],[DIAS]]="LUN - JUE",DIAS_MES_FREC[[#This Row],[DIAS]]="MAR - JUE - SAB",DIAS_MES_FREC[[#This Row],[DIAS]]="MAR - JUE - SAB - DOM",DIAS_MES_FREC[[#This Row],[DIAS]]="LUN A DOM",DIAS_MES_FREC[[#This Row],[DIAS]]="LUN A SAB"),INT(('Consolidado_Microrrutas'!$B$11-'Consolidado_Microrrutas'!$B$10 + WEEKDAY('Consolidado_Microrrutas'!$B$10-$E$1))/7),0)</f>
        <v>5</v>
      </c>
      <c r="F18" s="3">
        <f>IF(OR(DIAS_MES_FREC[[#This Row],[DIAS]]="VIERNES",DIAS_MES_FREC[[#This Row],[DIAS]]="MIE - VIE",DIAS_MES_FREC[[#This Row],[DIAS]]="MAR - VIE",DIAS_MES_FREC[[#This Row],[DIAS]]="LUN - MIE - VIE - DOM",DIAS_MES_FREC[[#This Row],[DIAS]]="LUN - MIE - VIE",DIAS_MES_FREC[[#This Row],[DIAS]]="LUN - VIE",DIAS_MES_FREC[[#This Row],[DIAS]]="LUN A DOM",DIAS_MES_FREC[[#This Row],[DIAS]]="LUN A SAB"),INT(('Consolidado_Microrrutas'!$B$11-'Consolidado_Microrrutas'!$B$10 + WEEKDAY('Consolidado_Microrrutas'!$B$10-$F$1))/7),0)</f>
        <v>0</v>
      </c>
      <c r="G18" s="3">
        <f>IF(OR(DIAS_MES_FREC[[#This Row],[DIAS]]="SABADO",DIAS_MES_FREC[[#This Row],[DIAS]]="MIE - SAB",DIAS_MES_FREC[[#This Row],[DIAS]]="MAR - SAB",DIAS_MES_FREC[[#This Row],[DIAS]]="JUE - SAB",DIAS_MES_FREC[[#This Row],[DIAS]]="MAR - JUE - SAB",DIAS_MES_FREC[[#This Row],[DIAS]]="MAR - JUE - SAB - DOM",DIAS_MES_FREC[[#This Row],[DIAS]]="LUN A DOM",DIAS_MES_FREC[[#This Row],[DIAS]]="LUN A SAB"),INT(('Consolidado_Microrrutas'!$B$11-'Consolidado_Microrrutas'!$B$10 + WEEKDAY('Consolidado_Microrrutas'!$B$10-$G$1))/7),0)</f>
        <v>4</v>
      </c>
      <c r="H18" s="3">
        <f>IF(OR(DIAS_MES_FREC[[#This Row],[DIAS]]="MAR - JUE - SAB - DOM",DIAS_MES_FREC[[#This Row],[DIAS]]="LUN - MIE - VIE - DOM",DIAS_MES_FREC[[#This Row],[DIAS]]="LUN A DOM"),INT(('Consolidado_Microrrutas'!$B$11-'Consolidado_Microrrutas'!$B$10 + WEEKDAY('Consolidado_Microrrutas'!$B$10-$H$1))/7),0)</f>
        <v>0</v>
      </c>
      <c r="I18" s="3">
        <f t="shared" si="1"/>
        <v>13</v>
      </c>
    </row>
    <row r="19" spans="1:9" x14ac:dyDescent="0.35">
      <c r="A19" s="3" t="s">
        <v>56</v>
      </c>
      <c r="B19" s="3">
        <f>IF(OR(DIAS_MES_FREC[[#This Row],[DIAS]]="LUNES",DIAS_MES_FREC[[#This Row],[DIAS]]="LUN - MIE",DIAS_MES_FREC[[#This Row],[DIAS]]="LUN - JUE",DIAS_MES_FREC[[#This Row],[DIAS]]="LUN - MIE - VIE",DIAS_MES_FREC[[#This Row],[DIAS]]="LUN - MIE - VIE - DOM",DIAS_MES_FREC[[#This Row],[DIAS]]="LUN - VIE",DIAS_MES_FREC[[#This Row],[DIAS]]="LUN A DOM",DIAS_MES_FREC[[#This Row],[DIAS]]="LUN A SAB"),INT(('Consolidado_Microrrutas'!$B$11-'Consolidado_Microrrutas'!$B$10 + WEEKDAY('Consolidado_Microrrutas'!$B$10-$B$1))/7),0)</f>
        <v>0</v>
      </c>
      <c r="C19" s="3">
        <f>IF(OR(DIAS_MES_FREC[[#This Row],[DIAS]]="MARTES",DIAS_MES_FREC[[#This Row],[DIAS]]="MAR - VIE",DIAS_MES_FREC[[#This Row],[DIAS]]="MAR - SAB",DIAS_MES_FREC[[#This Row],[DIAS]]="MAR - JUE",DIAS_MES_FREC[[#This Row],[DIAS]]="MAR - JUE - SAB",DIAS_MES_FREC[[#This Row],[DIAS]]="MAR - JUE - SAB - DOM",DIAS_MES_FREC[[#This Row],[DIAS]]="LUN A DOM",DIAS_MES_FREC[[#This Row],[DIAS]]="LUN A SAB"),INT(('Consolidado_Microrrutas'!$B$11-'Consolidado_Microrrutas'!$B$10 + WEEKDAY('Consolidado_Microrrutas'!$B$10-$C$1))/7),0)</f>
        <v>4</v>
      </c>
      <c r="D19" s="3">
        <f>IF(OR(DIAS_MES_FREC[[#This Row],[DIAS]]="MIERCOLES",DIAS_MES_FREC[[#This Row],[DIAS]]="MIE - VIE",DIAS_MES_FREC[[#This Row],[DIAS]]="MIE - SAB",DIAS_MES_FREC[[#This Row],[DIAS]]="LUN - MIE - VIE - DOM",DIAS_MES_FREC[[#This Row],[DIAS]]="LUN - MIE - VIE",DIAS_MES_FREC[[#This Row],[DIAS]]="LUN - MIE",DIAS_MES_FREC[[#This Row],[DIAS]]="LUN A DOM",DIAS_MES_FREC[[#This Row],[DIAS]]="LUN A SAB"),INT(('Consolidado_Microrrutas'!$B$11-'Consolidado_Microrrutas'!$B$10 + WEEKDAY('Consolidado_Microrrutas'!$B$10-$D$1))/7),0)</f>
        <v>0</v>
      </c>
      <c r="E19" s="3">
        <f>IF(OR(DIAS_MES_FREC[[#This Row],[DIAS]]="JUEVES",DIAS_MES_FREC[[#This Row],[DIAS]]="MAR - JUE",DIAS_MES_FREC[[#This Row],[DIAS]]="JUEVES",DIAS_MES_FREC[[#This Row],[DIAS]]="JUE - SAB",DIAS_MES_FREC[[#This Row],[DIAS]]="LUN - JUE",DIAS_MES_FREC[[#This Row],[DIAS]]="MAR - JUE - SAB",DIAS_MES_FREC[[#This Row],[DIAS]]="MAR - JUE - SAB - DOM",DIAS_MES_FREC[[#This Row],[DIAS]]="LUN A DOM",DIAS_MES_FREC[[#This Row],[DIAS]]="LUN A SAB"),INT(('Consolidado_Microrrutas'!$B$11-'Consolidado_Microrrutas'!$B$10 + WEEKDAY('Consolidado_Microrrutas'!$B$10-$E$1))/7),0)</f>
        <v>5</v>
      </c>
      <c r="F19" s="3">
        <f>IF(OR(DIAS_MES_FREC[[#This Row],[DIAS]]="VIERNES",DIAS_MES_FREC[[#This Row],[DIAS]]="MIE - VIE",DIAS_MES_FREC[[#This Row],[DIAS]]="MAR - VIE",DIAS_MES_FREC[[#This Row],[DIAS]]="LUN - MIE - VIE - DOM",DIAS_MES_FREC[[#This Row],[DIAS]]="LUN - MIE - VIE",DIAS_MES_FREC[[#This Row],[DIAS]]="LUN - VIE",DIAS_MES_FREC[[#This Row],[DIAS]]="LUN A DOM",DIAS_MES_FREC[[#This Row],[DIAS]]="LUN A SAB"),INT(('Consolidado_Microrrutas'!$B$11-'Consolidado_Microrrutas'!$B$10 + WEEKDAY('Consolidado_Microrrutas'!$B$10-$F$1))/7),0)</f>
        <v>0</v>
      </c>
      <c r="G19" s="3">
        <f>IF(OR(DIAS_MES_FREC[[#This Row],[DIAS]]="SABADO",DIAS_MES_FREC[[#This Row],[DIAS]]="MIE - SAB",DIAS_MES_FREC[[#This Row],[DIAS]]="MAR - SAB",DIAS_MES_FREC[[#This Row],[DIAS]]="JUE - SAB",DIAS_MES_FREC[[#This Row],[DIAS]]="MAR - JUE - SAB",DIAS_MES_FREC[[#This Row],[DIAS]]="MAR - JUE - SAB - DOM",DIAS_MES_FREC[[#This Row],[DIAS]]="LUN A DOM",DIAS_MES_FREC[[#This Row],[DIAS]]="LUN A SAB"),INT(('Consolidado_Microrrutas'!$B$11-'Consolidado_Microrrutas'!$B$10 + WEEKDAY('Consolidado_Microrrutas'!$B$10-$G$1))/7),0)</f>
        <v>4</v>
      </c>
      <c r="H19" s="3">
        <f>IF(OR(DIAS_MES_FREC[[#This Row],[DIAS]]="MAR - JUE - SAB - DOM",DIAS_MES_FREC[[#This Row],[DIAS]]="LUN - MIE - VIE - DOM",DIAS_MES_FREC[[#This Row],[DIAS]]="LUN A DOM"),INT(('Consolidado_Microrrutas'!$B$11-'Consolidado_Microrrutas'!$B$10 + WEEKDAY('Consolidado_Microrrutas'!$B$10-$H$1))/7),0)</f>
        <v>4</v>
      </c>
      <c r="I19" s="3">
        <f t="shared" si="1"/>
        <v>17</v>
      </c>
    </row>
    <row r="20" spans="1:9" x14ac:dyDescent="0.35">
      <c r="A20" s="3" t="s">
        <v>57</v>
      </c>
      <c r="B20" s="3">
        <f>IF(OR(DIAS_MES_FREC[[#This Row],[DIAS]]="LUNES",DIAS_MES_FREC[[#This Row],[DIAS]]="LUN - MIE",DIAS_MES_FREC[[#This Row],[DIAS]]="LUN - JUE",DIAS_MES_FREC[[#This Row],[DIAS]]="LUN - MIE - VIE",DIAS_MES_FREC[[#This Row],[DIAS]]="LUN - MIE - VIE - DOM",DIAS_MES_FREC[[#This Row],[DIAS]]="LUN - VIE",DIAS_MES_FREC[[#This Row],[DIAS]]="LUN A DOM",DIAS_MES_FREC[[#This Row],[DIAS]]="LUN A SAB"),INT(('Consolidado_Microrrutas'!$B$11-'Consolidado_Microrrutas'!$B$10 + WEEKDAY('Consolidado_Microrrutas'!$B$10-$B$1))/7),0)</f>
        <v>0</v>
      </c>
      <c r="C20" s="3">
        <f>IF(OR(DIAS_MES_FREC[[#This Row],[DIAS]]="MARTES",DIAS_MES_FREC[[#This Row],[DIAS]]="MAR - VIE",DIAS_MES_FREC[[#This Row],[DIAS]]="MAR - SAB",DIAS_MES_FREC[[#This Row],[DIAS]]="MAR - JUE",DIAS_MES_FREC[[#This Row],[DIAS]]="MAR - JUE - SAB",DIAS_MES_FREC[[#This Row],[DIAS]]="MAR - JUE - SAB - DOM",DIAS_MES_FREC[[#This Row],[DIAS]]="LUN A DOM",DIAS_MES_FREC[[#This Row],[DIAS]]="LUN A SAB"),INT(('Consolidado_Microrrutas'!$B$11-'Consolidado_Microrrutas'!$B$10 + WEEKDAY('Consolidado_Microrrutas'!$B$10-$C$1))/7),0)</f>
        <v>4</v>
      </c>
      <c r="D20" s="3">
        <f>IF(OR(DIAS_MES_FREC[[#This Row],[DIAS]]="MIERCOLES",DIAS_MES_FREC[[#This Row],[DIAS]]="MIE - VIE",DIAS_MES_FREC[[#This Row],[DIAS]]="MIE - SAB",DIAS_MES_FREC[[#This Row],[DIAS]]="LUN - MIE - VIE - DOM",DIAS_MES_FREC[[#This Row],[DIAS]]="LUN - MIE - VIE",DIAS_MES_FREC[[#This Row],[DIAS]]="LUN - MIE",DIAS_MES_FREC[[#This Row],[DIAS]]="LUN A DOM",DIAS_MES_FREC[[#This Row],[DIAS]]="LUN A SAB"),INT(('Consolidado_Microrrutas'!$B$11-'Consolidado_Microrrutas'!$B$10 + WEEKDAY('Consolidado_Microrrutas'!$B$10-$D$1))/7),0)</f>
        <v>0</v>
      </c>
      <c r="E20" s="3">
        <f>IF(OR(DIAS_MES_FREC[[#This Row],[DIAS]]="JUEVES",DIAS_MES_FREC[[#This Row],[DIAS]]="MAR - JUE",DIAS_MES_FREC[[#This Row],[DIAS]]="JUEVES",DIAS_MES_FREC[[#This Row],[DIAS]]="JUE - SAB",DIAS_MES_FREC[[#This Row],[DIAS]]="LUN - JUE",DIAS_MES_FREC[[#This Row],[DIAS]]="MAR - JUE - SAB",DIAS_MES_FREC[[#This Row],[DIAS]]="MAR - JUE - SAB - DOM",DIAS_MES_FREC[[#This Row],[DIAS]]="LUN A DOM",DIAS_MES_FREC[[#This Row],[DIAS]]="LUN A SAB"),INT(('Consolidado_Microrrutas'!$B$11-'Consolidado_Microrrutas'!$B$10 + WEEKDAY('Consolidado_Microrrutas'!$B$10-$E$1))/7),0)</f>
        <v>0</v>
      </c>
      <c r="F20" s="3">
        <f>IF(OR(DIAS_MES_FREC[[#This Row],[DIAS]]="VIERNES",DIAS_MES_FREC[[#This Row],[DIAS]]="MIE - VIE",DIAS_MES_FREC[[#This Row],[DIAS]]="MAR - VIE",DIAS_MES_FREC[[#This Row],[DIAS]]="LUN - MIE - VIE - DOM",DIAS_MES_FREC[[#This Row],[DIAS]]="LUN - MIE - VIE",DIAS_MES_FREC[[#This Row],[DIAS]]="LUN - VIE",DIAS_MES_FREC[[#This Row],[DIAS]]="LUN A DOM",DIAS_MES_FREC[[#This Row],[DIAS]]="LUN A SAB"),INT(('Consolidado_Microrrutas'!$B$11-'Consolidado_Microrrutas'!$B$10 + WEEKDAY('Consolidado_Microrrutas'!$B$10-$F$1))/7),0)</f>
        <v>0</v>
      </c>
      <c r="G20" s="3">
        <f>IF(OR(DIAS_MES_FREC[[#This Row],[DIAS]]="SABADO",DIAS_MES_FREC[[#This Row],[DIAS]]="MIE - SAB",DIAS_MES_FREC[[#This Row],[DIAS]]="MAR - SAB",DIAS_MES_FREC[[#This Row],[DIAS]]="JUE - SAB",DIAS_MES_FREC[[#This Row],[DIAS]]="MAR - JUE - SAB",DIAS_MES_FREC[[#This Row],[DIAS]]="MAR - JUE - SAB - DOM",DIAS_MES_FREC[[#This Row],[DIAS]]="LUN A DOM",DIAS_MES_FREC[[#This Row],[DIAS]]="LUN A SAB"),INT(('Consolidado_Microrrutas'!$B$11-'Consolidado_Microrrutas'!$B$10 + WEEKDAY('Consolidado_Microrrutas'!$B$10-$G$1))/7),0)</f>
        <v>4</v>
      </c>
      <c r="H20" s="3">
        <f>IF(OR(DIAS_MES_FREC[[#This Row],[DIAS]]="MAR - JUE - SAB - DOM",DIAS_MES_FREC[[#This Row],[DIAS]]="LUN - MIE - VIE - DOM",DIAS_MES_FREC[[#This Row],[DIAS]]="LUN A DOM"),INT(('Consolidado_Microrrutas'!$B$11-'Consolidado_Microrrutas'!$B$10 + WEEKDAY('Consolidado_Microrrutas'!$B$10-$H$1))/7),0)</f>
        <v>0</v>
      </c>
      <c r="I20" s="3">
        <f t="shared" si="1"/>
        <v>8</v>
      </c>
    </row>
    <row r="21" spans="1:9" x14ac:dyDescent="0.35">
      <c r="A21" s="3" t="s">
        <v>10</v>
      </c>
      <c r="B21" s="3">
        <f>IF(OR(DIAS_MES_FREC[[#This Row],[DIAS]]="LUNES",DIAS_MES_FREC[[#This Row],[DIAS]]="LUN - MIE",DIAS_MES_FREC[[#This Row],[DIAS]]="LUN - JUE",DIAS_MES_FREC[[#This Row],[DIAS]]="LUN - MIE - VIE",DIAS_MES_FREC[[#This Row],[DIAS]]="LUN - MIE - VIE - DOM",DIAS_MES_FREC[[#This Row],[DIAS]]="LUN - VIE",DIAS_MES_FREC[[#This Row],[DIAS]]="LUN A DOM",DIAS_MES_FREC[[#This Row],[DIAS]]="LUN A SAB"),INT(('Consolidado_Microrrutas'!$B$11-'Consolidado_Microrrutas'!$B$10 + WEEKDAY('Consolidado_Microrrutas'!$B$10-$B$1))/7),0)</f>
        <v>0</v>
      </c>
      <c r="C21" s="3">
        <f>IF(OR(DIAS_MES_FREC[[#This Row],[DIAS]]="MARTES",DIAS_MES_FREC[[#This Row],[DIAS]]="MAR - VIE",DIAS_MES_FREC[[#This Row],[DIAS]]="MAR - SAB",DIAS_MES_FREC[[#This Row],[DIAS]]="MAR - JUE",DIAS_MES_FREC[[#This Row],[DIAS]]="MAR - JUE - SAB",DIAS_MES_FREC[[#This Row],[DIAS]]="MAR - JUE - SAB - DOM",DIAS_MES_FREC[[#This Row],[DIAS]]="LUN A DOM",DIAS_MES_FREC[[#This Row],[DIAS]]="LUN A SAB"),INT(('Consolidado_Microrrutas'!$B$11-'Consolidado_Microrrutas'!$B$10 + WEEKDAY('Consolidado_Microrrutas'!$B$10-$C$1))/7),0)</f>
        <v>4</v>
      </c>
      <c r="D21" s="3">
        <f>IF(OR(DIAS_MES_FREC[[#This Row],[DIAS]]="MIERCOLES",DIAS_MES_FREC[[#This Row],[DIAS]]="MIE - VIE",DIAS_MES_FREC[[#This Row],[DIAS]]="MIE - SAB",DIAS_MES_FREC[[#This Row],[DIAS]]="LUN - MIE - VIE - DOM",DIAS_MES_FREC[[#This Row],[DIAS]]="LUN - MIE - VIE",DIAS_MES_FREC[[#This Row],[DIAS]]="LUN - MIE",DIAS_MES_FREC[[#This Row],[DIAS]]="LUN A DOM",DIAS_MES_FREC[[#This Row],[DIAS]]="LUN A SAB"),INT(('Consolidado_Microrrutas'!$B$11-'Consolidado_Microrrutas'!$B$10 + WEEKDAY('Consolidado_Microrrutas'!$B$10-$D$1))/7),0)</f>
        <v>0</v>
      </c>
      <c r="E21" s="3">
        <f>IF(OR(DIAS_MES_FREC[[#This Row],[DIAS]]="JUEVES",DIAS_MES_FREC[[#This Row],[DIAS]]="MAR - JUE",DIAS_MES_FREC[[#This Row],[DIAS]]="JUEVES",DIAS_MES_FREC[[#This Row],[DIAS]]="JUE - SAB",DIAS_MES_FREC[[#This Row],[DIAS]]="LUN - JUE",DIAS_MES_FREC[[#This Row],[DIAS]]="MAR - JUE - SAB",DIAS_MES_FREC[[#This Row],[DIAS]]="MAR - JUE - SAB - DOM",DIAS_MES_FREC[[#This Row],[DIAS]]="LUN A DOM",DIAS_MES_FREC[[#This Row],[DIAS]]="LUN A SAB"),INT(('Consolidado_Microrrutas'!$B$11-'Consolidado_Microrrutas'!$B$10 + WEEKDAY('Consolidado_Microrrutas'!$B$10-$E$1))/7),0)</f>
        <v>0</v>
      </c>
      <c r="F21" s="3">
        <f>IF(OR(DIAS_MES_FREC[[#This Row],[DIAS]]="VIERNES",DIAS_MES_FREC[[#This Row],[DIAS]]="MIE - VIE",DIAS_MES_FREC[[#This Row],[DIAS]]="MAR - VIE",DIAS_MES_FREC[[#This Row],[DIAS]]="LUN - MIE - VIE - DOM",DIAS_MES_FREC[[#This Row],[DIAS]]="LUN - MIE - VIE",DIAS_MES_FREC[[#This Row],[DIAS]]="LUN - VIE",DIAS_MES_FREC[[#This Row],[DIAS]]="LUN A DOM",DIAS_MES_FREC[[#This Row],[DIAS]]="LUN A SAB"),INT(('Consolidado_Microrrutas'!$B$11-'Consolidado_Microrrutas'!$B$10 + WEEKDAY('Consolidado_Microrrutas'!$B$10-$F$1))/7),0)</f>
        <v>5</v>
      </c>
      <c r="G21" s="3">
        <f>IF(OR(DIAS_MES_FREC[[#This Row],[DIAS]]="SABADO",DIAS_MES_FREC[[#This Row],[DIAS]]="MIE - SAB",DIAS_MES_FREC[[#This Row],[DIAS]]="MAR - SAB",DIAS_MES_FREC[[#This Row],[DIAS]]="JUE - SAB",DIAS_MES_FREC[[#This Row],[DIAS]]="MAR - JUE - SAB",DIAS_MES_FREC[[#This Row],[DIAS]]="MAR - JUE - SAB - DOM",DIAS_MES_FREC[[#This Row],[DIAS]]="LUN A DOM",DIAS_MES_FREC[[#This Row],[DIAS]]="LUN A SAB"),INT(('Consolidado_Microrrutas'!$B$11-'Consolidado_Microrrutas'!$B$10 + WEEKDAY('Consolidado_Microrrutas'!$B$10-$G$1))/7),0)</f>
        <v>0</v>
      </c>
      <c r="H21" s="3">
        <f>IF(OR(DIAS_MES_FREC[[#This Row],[DIAS]]="MAR - JUE - SAB - DOM",DIAS_MES_FREC[[#This Row],[DIAS]]="LUN - MIE - VIE - DOM",DIAS_MES_FREC[[#This Row],[DIAS]]="LUN A DOM"),INT(('Consolidado_Microrrutas'!$B$11-'Consolidado_Microrrutas'!$B$10 + WEEKDAY('Consolidado_Microrrutas'!$B$10-$H$1))/7),0)</f>
        <v>0</v>
      </c>
      <c r="I21" s="3">
        <f t="shared" si="1"/>
        <v>9</v>
      </c>
    </row>
    <row r="22" spans="1:9" x14ac:dyDescent="0.35">
      <c r="A22" s="3" t="s">
        <v>11</v>
      </c>
      <c r="B22" s="3">
        <f>IF(OR(DIAS_MES_FREC[[#This Row],[DIAS]]="LUNES",DIAS_MES_FREC[[#This Row],[DIAS]]="LUN - MIE",DIAS_MES_FREC[[#This Row],[DIAS]]="LUN - JUE",DIAS_MES_FREC[[#This Row],[DIAS]]="LUN - MIE - VIE",DIAS_MES_FREC[[#This Row],[DIAS]]="LUN - MIE - VIE - DOM",DIAS_MES_FREC[[#This Row],[DIAS]]="LUN - VIE",DIAS_MES_FREC[[#This Row],[DIAS]]="LUN A DOM",DIAS_MES_FREC[[#This Row],[DIAS]]="LUN A SAB"),INT(('Consolidado_Microrrutas'!$B$11-'Consolidado_Microrrutas'!$B$10 + WEEKDAY('Consolidado_Microrrutas'!$B$10-$B$1))/7),0)</f>
        <v>0</v>
      </c>
      <c r="C22" s="3">
        <f>IF(OR(DIAS_MES_FREC[[#This Row],[DIAS]]="MARTES",DIAS_MES_FREC[[#This Row],[DIAS]]="MAR - VIE",DIAS_MES_FREC[[#This Row],[DIAS]]="MAR - SAB",DIAS_MES_FREC[[#This Row],[DIAS]]="MAR - JUE",DIAS_MES_FREC[[#This Row],[DIAS]]="MAR - JUE - SAB",DIAS_MES_FREC[[#This Row],[DIAS]]="MAR - JUE - SAB - DOM",DIAS_MES_FREC[[#This Row],[DIAS]]="LUN A DOM",DIAS_MES_FREC[[#This Row],[DIAS]]="LUN A SAB"),INT(('Consolidado_Microrrutas'!$B$11-'Consolidado_Microrrutas'!$B$10 + WEEKDAY('Consolidado_Microrrutas'!$B$10-$C$1))/7),0)</f>
        <v>0</v>
      </c>
      <c r="D22" s="3">
        <f>IF(OR(DIAS_MES_FREC[[#This Row],[DIAS]]="MIERCOLES",DIAS_MES_FREC[[#This Row],[DIAS]]="MIE - VIE",DIAS_MES_FREC[[#This Row],[DIAS]]="MIE - SAB",DIAS_MES_FREC[[#This Row],[DIAS]]="LUN - MIE - VIE - DOM",DIAS_MES_FREC[[#This Row],[DIAS]]="LUN - MIE - VIE",DIAS_MES_FREC[[#This Row],[DIAS]]="LUN - MIE",DIAS_MES_FREC[[#This Row],[DIAS]]="LUN A DOM",DIAS_MES_FREC[[#This Row],[DIAS]]="LUN A SAB"),INT(('Consolidado_Microrrutas'!$B$11-'Consolidado_Microrrutas'!$B$10 + WEEKDAY('Consolidado_Microrrutas'!$B$10-$D$1))/7),0)</f>
        <v>5</v>
      </c>
      <c r="E22" s="3">
        <f>IF(OR(DIAS_MES_FREC[[#This Row],[DIAS]]="JUEVES",DIAS_MES_FREC[[#This Row],[DIAS]]="MAR - JUE",DIAS_MES_FREC[[#This Row],[DIAS]]="JUEVES",DIAS_MES_FREC[[#This Row],[DIAS]]="JUE - SAB",DIAS_MES_FREC[[#This Row],[DIAS]]="LUN - JUE",DIAS_MES_FREC[[#This Row],[DIAS]]="MAR - JUE - SAB",DIAS_MES_FREC[[#This Row],[DIAS]]="MAR - JUE - SAB - DOM",DIAS_MES_FREC[[#This Row],[DIAS]]="LUN A DOM",DIAS_MES_FREC[[#This Row],[DIAS]]="LUN A SAB"),INT(('Consolidado_Microrrutas'!$B$11-'Consolidado_Microrrutas'!$B$10 + WEEKDAY('Consolidado_Microrrutas'!$B$10-$E$1))/7),0)</f>
        <v>0</v>
      </c>
      <c r="F22" s="3">
        <f>IF(OR(DIAS_MES_FREC[[#This Row],[DIAS]]="VIERNES",DIAS_MES_FREC[[#This Row],[DIAS]]="MIE - VIE",DIAS_MES_FREC[[#This Row],[DIAS]]="MAR - VIE",DIAS_MES_FREC[[#This Row],[DIAS]]="LUN - MIE - VIE - DOM",DIAS_MES_FREC[[#This Row],[DIAS]]="LUN - MIE - VIE",DIAS_MES_FREC[[#This Row],[DIAS]]="LUN - VIE",DIAS_MES_FREC[[#This Row],[DIAS]]="LUN A DOM",DIAS_MES_FREC[[#This Row],[DIAS]]="LUN A SAB"),INT(('Consolidado_Microrrutas'!$B$11-'Consolidado_Microrrutas'!$B$10 + WEEKDAY('Consolidado_Microrrutas'!$B$10-$F$1))/7),0)</f>
        <v>0</v>
      </c>
      <c r="G22" s="3">
        <f>IF(OR(DIAS_MES_FREC[[#This Row],[DIAS]]="SABADO",DIAS_MES_FREC[[#This Row],[DIAS]]="MIE - SAB",DIAS_MES_FREC[[#This Row],[DIAS]]="MAR - SAB",DIAS_MES_FREC[[#This Row],[DIAS]]="JUE - SAB",DIAS_MES_FREC[[#This Row],[DIAS]]="MAR - JUE - SAB",DIAS_MES_FREC[[#This Row],[DIAS]]="MAR - JUE - SAB - DOM",DIAS_MES_FREC[[#This Row],[DIAS]]="LUN A DOM",DIAS_MES_FREC[[#This Row],[DIAS]]="LUN A SAB"),INT(('Consolidado_Microrrutas'!$B$11-'Consolidado_Microrrutas'!$B$10 + WEEKDAY('Consolidado_Microrrutas'!$B$10-$G$1))/7),0)</f>
        <v>4</v>
      </c>
      <c r="H22" s="3">
        <f>IF(OR(DIAS_MES_FREC[[#This Row],[DIAS]]="MAR - JUE - SAB - DOM",DIAS_MES_FREC[[#This Row],[DIAS]]="LUN - MIE - VIE - DOM",DIAS_MES_FREC[[#This Row],[DIAS]]="LUN A DOM"),INT(('Consolidado_Microrrutas'!$B$11-'Consolidado_Microrrutas'!$B$10 + WEEKDAY('Consolidado_Microrrutas'!$B$10-$H$1))/7),0)</f>
        <v>0</v>
      </c>
      <c r="I22" s="3">
        <f t="shared" si="1"/>
        <v>9</v>
      </c>
    </row>
    <row r="23" spans="1:9" x14ac:dyDescent="0.35">
      <c r="A23" s="3" t="s">
        <v>58</v>
      </c>
      <c r="B23" s="3">
        <f>IF(OR(DIAS_MES_FREC[[#This Row],[DIAS]]="LUNES",DIAS_MES_FREC[[#This Row],[DIAS]]="LUN - MIE",DIAS_MES_FREC[[#This Row],[DIAS]]="LUN - JUE",DIAS_MES_FREC[[#This Row],[DIAS]]="LUN - MIE - VIE",DIAS_MES_FREC[[#This Row],[DIAS]]="LUN - MIE - VIE - DOM",DIAS_MES_FREC[[#This Row],[DIAS]]="LUN - VIE",DIAS_MES_FREC[[#This Row],[DIAS]]="LUN A DOM",DIAS_MES_FREC[[#This Row],[DIAS]]="LUN A SAB"),INT(('Consolidado_Microrrutas'!$B$11-'Consolidado_Microrrutas'!$B$10 + WEEKDAY('Consolidado_Microrrutas'!$B$10-$B$1))/7),0)</f>
        <v>0</v>
      </c>
      <c r="C23" s="3">
        <f>IF(OR(DIAS_MES_FREC[[#This Row],[DIAS]]="MARTES",DIAS_MES_FREC[[#This Row],[DIAS]]="MAR - VIE",DIAS_MES_FREC[[#This Row],[DIAS]]="MAR - SAB",DIAS_MES_FREC[[#This Row],[DIAS]]="MAR - JUE",DIAS_MES_FREC[[#This Row],[DIAS]]="MAR - JUE - SAB",DIAS_MES_FREC[[#This Row],[DIAS]]="MAR - JUE - SAB - DOM",DIAS_MES_FREC[[#This Row],[DIAS]]="LUN A DOM",DIAS_MES_FREC[[#This Row],[DIAS]]="LUN A SAB"),INT(('Consolidado_Microrrutas'!$B$11-'Consolidado_Microrrutas'!$B$10 + WEEKDAY('Consolidado_Microrrutas'!$B$10-$C$1))/7),0)</f>
        <v>0</v>
      </c>
      <c r="D23" s="3">
        <f>IF(OR(DIAS_MES_FREC[[#This Row],[DIAS]]="MIERCOLES",DIAS_MES_FREC[[#This Row],[DIAS]]="MIE - VIE",DIAS_MES_FREC[[#This Row],[DIAS]]="MIE - SAB",DIAS_MES_FREC[[#This Row],[DIAS]]="LUN - MIE - VIE - DOM",DIAS_MES_FREC[[#This Row],[DIAS]]="LUN - MIE - VIE",DIAS_MES_FREC[[#This Row],[DIAS]]="LUN - MIE",DIAS_MES_FREC[[#This Row],[DIAS]]="LUN A DOM",DIAS_MES_FREC[[#This Row],[DIAS]]="LUN A SAB"),INT(('Consolidado_Microrrutas'!$B$11-'Consolidado_Microrrutas'!$B$10 + WEEKDAY('Consolidado_Microrrutas'!$B$10-$D$1))/7),0)</f>
        <v>5</v>
      </c>
      <c r="E23" s="3">
        <f>IF(OR(DIAS_MES_FREC[[#This Row],[DIAS]]="JUEVES",DIAS_MES_FREC[[#This Row],[DIAS]]="MAR - JUE",DIAS_MES_FREC[[#This Row],[DIAS]]="JUEVES",DIAS_MES_FREC[[#This Row],[DIAS]]="JUE - SAB",DIAS_MES_FREC[[#This Row],[DIAS]]="LUN - JUE",DIAS_MES_FREC[[#This Row],[DIAS]]="MAR - JUE - SAB",DIAS_MES_FREC[[#This Row],[DIAS]]="MAR - JUE - SAB - DOM",DIAS_MES_FREC[[#This Row],[DIAS]]="LUN A DOM",DIAS_MES_FREC[[#This Row],[DIAS]]="LUN A SAB"),INT(('Consolidado_Microrrutas'!$B$11-'Consolidado_Microrrutas'!$B$10 + WEEKDAY('Consolidado_Microrrutas'!$B$10-$E$1))/7),0)</f>
        <v>0</v>
      </c>
      <c r="F23" s="3">
        <f>IF(OR(DIAS_MES_FREC[[#This Row],[DIAS]]="VIERNES",DIAS_MES_FREC[[#This Row],[DIAS]]="MIE - VIE",DIAS_MES_FREC[[#This Row],[DIAS]]="MAR - VIE",DIAS_MES_FREC[[#This Row],[DIAS]]="LUN - MIE - VIE - DOM",DIAS_MES_FREC[[#This Row],[DIAS]]="LUN - MIE - VIE",DIAS_MES_FREC[[#This Row],[DIAS]]="LUN - VIE",DIAS_MES_FREC[[#This Row],[DIAS]]="LUN A DOM",DIAS_MES_FREC[[#This Row],[DIAS]]="LUN A SAB"),INT(('Consolidado_Microrrutas'!$B$11-'Consolidado_Microrrutas'!$B$10 + WEEKDAY('Consolidado_Microrrutas'!$B$10-$F$1))/7),0)</f>
        <v>5</v>
      </c>
      <c r="G23" s="3">
        <f>IF(OR(DIAS_MES_FREC[[#This Row],[DIAS]]="SABADO",DIAS_MES_FREC[[#This Row],[DIAS]]="MIE - SAB",DIAS_MES_FREC[[#This Row],[DIAS]]="MAR - SAB",DIAS_MES_FREC[[#This Row],[DIAS]]="JUE - SAB",DIAS_MES_FREC[[#This Row],[DIAS]]="MAR - JUE - SAB",DIAS_MES_FREC[[#This Row],[DIAS]]="MAR - JUE - SAB - DOM",DIAS_MES_FREC[[#This Row],[DIAS]]="LUN A DOM",DIAS_MES_FREC[[#This Row],[DIAS]]="LUN A SAB"),INT(('Consolidado_Microrrutas'!$B$11-'Consolidado_Microrrutas'!$B$10 + WEEKDAY('Consolidado_Microrrutas'!$B$10-$G$1))/7),0)</f>
        <v>0</v>
      </c>
      <c r="H23" s="3">
        <f>IF(OR(DIAS_MES_FREC[[#This Row],[DIAS]]="MAR - JUE - SAB - DOM",DIAS_MES_FREC[[#This Row],[DIAS]]="LUN - MIE - VIE - DOM",DIAS_MES_FREC[[#This Row],[DIAS]]="LUN A DOM"),INT(('Consolidado_Microrrutas'!$B$11-'Consolidado_Microrrutas'!$B$10 + WEEKDAY('Consolidado_Microrrutas'!$B$10-$H$1))/7),0)</f>
        <v>0</v>
      </c>
      <c r="I23" s="3">
        <f t="shared" si="1"/>
        <v>10</v>
      </c>
    </row>
  </sheetData>
  <sheetProtection algorithmName="SHA-512" hashValue="JJsFX08ru9wWFjZuQ9Iev/9gHT2bKtbcR+5s3PXc5AhKYP7GfJKjx4faBFoRuJISNUVAPZ9iI5ZB+Z0dOaBguQ==" saltValue="ryx+c48zkCiRBMKmMGqKog==" spinCount="100000" sheet="1" objects="1" scenarios="1"/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506069-B749-45F0-B321-CFC0D96C3643}">
  <sheetPr>
    <tabColor rgb="FFFF0000"/>
  </sheetPr>
  <dimension ref="A1:A2"/>
  <sheetViews>
    <sheetView workbookViewId="0">
      <selection activeCell="A2" sqref="A2"/>
    </sheetView>
  </sheetViews>
  <sheetFormatPr baseColWidth="10" defaultRowHeight="14.5" x14ac:dyDescent="0.35"/>
  <cols>
    <col min="1" max="1" width="94" bestFit="1" customWidth="1"/>
  </cols>
  <sheetData>
    <row r="1" spans="1:1" x14ac:dyDescent="0.35">
      <c r="A1" t="s">
        <v>138</v>
      </c>
    </row>
    <row r="2" spans="1:1" x14ac:dyDescent="0.35">
      <c r="A2" t="str">
        <f ca="1">CELL("filename")</f>
        <v>\\192.168.50.190\Sistema_Calidad\SER AMBIENTAL\18. AREA TECNICA\FORMATOS\[AT-FO-13 Calculo Kilometros de Barrido.xlsx]Consolidado_Microrrutas</v>
      </c>
    </row>
  </sheetData>
  <sheetProtection algorithmName="SHA-512" hashValue="DEoGoZXEPy4MIPlTt7MU8J0dd9j56ksB+W8qUxewYUtGXmJDz+7ljcyFkWaTPBAI31wZjccqgtnCXV4iRL9aoQ==" saltValue="bPepx66Xne5iiMXgJ/T5OA==" spinCount="100000" sheet="1" objects="1" scenarios="1"/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656E5A-64B1-475C-B1F6-72A648502EC9}">
  <dimension ref="A1:AV376"/>
  <sheetViews>
    <sheetView showGridLines="0" tabSelected="1" zoomScale="85" zoomScaleNormal="85" workbookViewId="0">
      <selection activeCell="AU6" sqref="AU6"/>
    </sheetView>
  </sheetViews>
  <sheetFormatPr baseColWidth="10" defaultRowHeight="14.5" x14ac:dyDescent="0.35"/>
  <cols>
    <col min="1" max="1" width="26.54296875" style="14" bestFit="1" customWidth="1"/>
    <col min="2" max="2" width="27.54296875" style="14" bestFit="1" customWidth="1"/>
    <col min="3" max="3" width="30.453125" style="14" bestFit="1" customWidth="1"/>
    <col min="4" max="4" width="28.1796875" style="14" bestFit="1" customWidth="1"/>
    <col min="5" max="5" width="12.1796875" style="14" bestFit="1" customWidth="1"/>
    <col min="6" max="6" width="20.54296875" style="14" bestFit="1" customWidth="1"/>
    <col min="7" max="7" width="24.81640625" style="14" bestFit="1" customWidth="1"/>
    <col min="8" max="8" width="36.26953125" style="14" bestFit="1" customWidth="1"/>
    <col min="9" max="9" width="16.7265625" style="14" bestFit="1" customWidth="1"/>
    <col min="10" max="11" width="18.1796875" style="14" bestFit="1" customWidth="1"/>
    <col min="12" max="12" width="26.54296875" style="14" bestFit="1" customWidth="1"/>
    <col min="13" max="18" width="18.1796875" style="14" bestFit="1" customWidth="1"/>
    <col min="19" max="19" width="20.26953125" style="14" bestFit="1" customWidth="1"/>
    <col min="20" max="20" width="18.1796875" style="14" bestFit="1" customWidth="1"/>
    <col min="21" max="21" width="18.1796875" style="14" customWidth="1"/>
    <col min="22" max="22" width="24.26953125" style="14" bestFit="1" customWidth="1"/>
    <col min="23" max="23" width="24.26953125" style="14" customWidth="1"/>
    <col min="24" max="24" width="26.26953125" style="14" bestFit="1" customWidth="1"/>
    <col min="25" max="25" width="24.26953125" style="14" bestFit="1" customWidth="1"/>
    <col min="26" max="26" width="28.81640625" style="14" bestFit="1" customWidth="1"/>
    <col min="27" max="32" width="18.1796875" style="14" bestFit="1" customWidth="1"/>
    <col min="33" max="33" width="20.26953125" style="14" bestFit="1" customWidth="1"/>
    <col min="34" max="35" width="18.1796875" style="14" bestFit="1" customWidth="1"/>
    <col min="36" max="36" width="21" style="14" bestFit="1" customWidth="1"/>
    <col min="37" max="38" width="14.7265625" style="14" bestFit="1" customWidth="1"/>
    <col min="39" max="39" width="25" style="14" bestFit="1" customWidth="1"/>
    <col min="40" max="40" width="15.7265625" style="14" bestFit="1" customWidth="1"/>
    <col min="41" max="43" width="14.7265625" style="14" bestFit="1" customWidth="1"/>
    <col min="44" max="44" width="16" style="14" bestFit="1" customWidth="1"/>
    <col min="45" max="45" width="15.453125" style="14" bestFit="1" customWidth="1"/>
    <col min="46" max="46" width="14.7265625" style="14" bestFit="1" customWidth="1"/>
    <col min="47" max="47" width="21.81640625" style="14" bestFit="1" customWidth="1"/>
    <col min="48" max="48" width="14.7265625" style="14" bestFit="1" customWidth="1"/>
    <col min="49" max="16384" width="10.90625" style="14"/>
  </cols>
  <sheetData>
    <row r="1" spans="1:47" ht="16.5" customHeight="1" thickTop="1" thickBot="1" x14ac:dyDescent="0.4">
      <c r="A1" s="8"/>
      <c r="B1" s="9"/>
      <c r="C1" s="10"/>
      <c r="D1" s="11" t="s">
        <v>193</v>
      </c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3"/>
      <c r="AT1" s="5" t="s">
        <v>194</v>
      </c>
      <c r="AU1" s="6" t="s">
        <v>199</v>
      </c>
    </row>
    <row r="2" spans="1:47" ht="16.5" customHeight="1" thickTop="1" thickBot="1" x14ac:dyDescent="0.4">
      <c r="A2" s="15"/>
      <c r="B2" s="16"/>
      <c r="C2" s="17"/>
      <c r="D2" s="11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3"/>
      <c r="AT2" s="5" t="s">
        <v>195</v>
      </c>
      <c r="AU2" s="6">
        <v>2</v>
      </c>
    </row>
    <row r="3" spans="1:47" ht="16.5" customHeight="1" thickTop="1" thickBot="1" x14ac:dyDescent="0.4">
      <c r="A3" s="15"/>
      <c r="B3" s="16"/>
      <c r="C3" s="17"/>
      <c r="D3" s="11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3"/>
      <c r="AT3" s="5" t="s">
        <v>196</v>
      </c>
      <c r="AU3" s="7">
        <v>45791</v>
      </c>
    </row>
    <row r="4" spans="1:47" ht="16.5" customHeight="1" thickTop="1" thickBot="1" x14ac:dyDescent="0.4">
      <c r="A4" s="15"/>
      <c r="B4" s="16"/>
      <c r="C4" s="17"/>
      <c r="D4" s="11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3"/>
      <c r="AT4" s="5" t="s">
        <v>197</v>
      </c>
      <c r="AU4" s="7">
        <v>45803</v>
      </c>
    </row>
    <row r="5" spans="1:47" ht="16.5" customHeight="1" thickTop="1" thickBot="1" x14ac:dyDescent="0.4">
      <c r="A5" s="18"/>
      <c r="B5" s="19"/>
      <c r="C5" s="20"/>
      <c r="D5" s="21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2"/>
      <c r="AS5" s="23"/>
      <c r="AT5" s="5" t="s">
        <v>198</v>
      </c>
      <c r="AU5" s="6" t="s">
        <v>200</v>
      </c>
    </row>
    <row r="6" spans="1:47" ht="15" thickTop="1" x14ac:dyDescent="0.35"/>
    <row r="9" spans="1:47" ht="15" thickBot="1" x14ac:dyDescent="0.4"/>
    <row r="10" spans="1:47" ht="15.5" thickTop="1" thickBot="1" x14ac:dyDescent="0.4">
      <c r="A10" s="24" t="s">
        <v>59</v>
      </c>
      <c r="B10" s="25">
        <v>45658</v>
      </c>
      <c r="D10" s="26" t="s">
        <v>60</v>
      </c>
      <c r="E10" s="26"/>
    </row>
    <row r="11" spans="1:47" ht="15.5" thickTop="1" thickBot="1" x14ac:dyDescent="0.4">
      <c r="A11" s="24" t="s">
        <v>61</v>
      </c>
      <c r="B11" s="25">
        <v>45688</v>
      </c>
    </row>
    <row r="12" spans="1:47" ht="15" thickTop="1" x14ac:dyDescent="0.35">
      <c r="D12" s="27" t="s">
        <v>62</v>
      </c>
      <c r="E12" s="27" t="s">
        <v>63</v>
      </c>
    </row>
    <row r="13" spans="1:47" x14ac:dyDescent="0.35">
      <c r="A13" s="26" t="s">
        <v>64</v>
      </c>
      <c r="B13" s="26"/>
      <c r="D13" s="14" t="s">
        <v>65</v>
      </c>
      <c r="E13" s="28">
        <f>SUM(Consolidado_Microrrutas[KM MES - AREAS PUBLICAS
EJECUTADO])</f>
        <v>0</v>
      </c>
    </row>
    <row r="14" spans="1:47" x14ac:dyDescent="0.35">
      <c r="D14" s="14" t="s">
        <v>66</v>
      </c>
      <c r="E14" s="28">
        <f>SUM(Consolidado_Microrrutas[KM MES - VIAS
EJECUTADO])</f>
        <v>14.594160104759998</v>
      </c>
      <c r="F14" s="29" t="s">
        <v>67</v>
      </c>
    </row>
    <row r="15" spans="1:47" x14ac:dyDescent="0.35">
      <c r="A15" s="27" t="s">
        <v>68</v>
      </c>
      <c r="B15" s="27" t="s">
        <v>69</v>
      </c>
      <c r="D15" s="30" t="s">
        <v>70</v>
      </c>
      <c r="E15" s="31">
        <f>SUM(Consolidado_Microrrutas[KM MES - TOTAL 
EJECUTADO])</f>
        <v>14.594160104759998</v>
      </c>
      <c r="F15" s="29" t="b">
        <f>KM_TOTALES_RESUMEN[[#This Row],[Km]]=SUM(E13:E14)</f>
        <v>1</v>
      </c>
    </row>
    <row r="16" spans="1:47" x14ac:dyDescent="0.35">
      <c r="A16" s="14" t="s">
        <v>71</v>
      </c>
      <c r="B16" s="28">
        <f>$E$13/0.002</f>
        <v>0</v>
      </c>
      <c r="D16" s="32" t="s">
        <v>72</v>
      </c>
      <c r="E16" s="33">
        <f>SUM(Consolidado_Microrrutas[KM MES - TOTAL 
NO ATENDIDO])</f>
        <v>0</v>
      </c>
      <c r="F16" s="29" t="b">
        <f>KM_TOTALES_RESUMEN[[#This Row],[Km]]=SUM(Km_NoAtendidos[KM MES NO ATENDIDOS - TOTAL])</f>
        <v>1</v>
      </c>
    </row>
    <row r="17" spans="1:48" x14ac:dyDescent="0.35">
      <c r="A17" s="14" t="s">
        <v>73</v>
      </c>
      <c r="B17" s="28">
        <f>$E$14</f>
        <v>14.594160104759998</v>
      </c>
      <c r="D17" s="34" t="s">
        <v>74</v>
      </c>
      <c r="E17" s="35">
        <f>SUM(Consolidado_Microrrutas[KM MES - TOTAL 
PLANEADO])</f>
        <v>14.594160104759998</v>
      </c>
      <c r="F17" s="29" t="b">
        <f>KM_TOTALES_RESUMEN[[#This Row],[Km]]=(E15+E16)</f>
        <v>1</v>
      </c>
    </row>
    <row r="18" spans="1:48" x14ac:dyDescent="0.35">
      <c r="D18" s="36" t="s">
        <v>75</v>
      </c>
      <c r="E18" s="37"/>
    </row>
    <row r="19" spans="1:48" ht="15" thickBot="1" x14ac:dyDescent="0.4"/>
    <row r="20" spans="1:48" ht="15" customHeight="1" thickBot="1" x14ac:dyDescent="0.4">
      <c r="J20" s="38" t="s">
        <v>76</v>
      </c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40" t="s">
        <v>77</v>
      </c>
      <c r="X20" s="40"/>
      <c r="Y20" s="40"/>
      <c r="Z20" s="40"/>
      <c r="AA20" s="40"/>
      <c r="AB20" s="40"/>
      <c r="AC20" s="40"/>
      <c r="AD20" s="40"/>
      <c r="AE20" s="40"/>
      <c r="AF20" s="40"/>
      <c r="AG20" s="40"/>
      <c r="AH20" s="40"/>
      <c r="AI20" s="41" t="s">
        <v>93</v>
      </c>
      <c r="AJ20" s="42"/>
      <c r="AK20" s="42"/>
      <c r="AL20" s="42"/>
      <c r="AM20" s="42"/>
      <c r="AN20" s="42"/>
      <c r="AO20" s="42"/>
      <c r="AP20" s="42"/>
      <c r="AQ20" s="42"/>
      <c r="AR20" s="42"/>
      <c r="AS20" s="42"/>
      <c r="AT20" s="42"/>
      <c r="AU20" s="43"/>
      <c r="AV20" s="44"/>
    </row>
    <row r="21" spans="1:48" ht="45" customHeight="1" thickBot="1" x14ac:dyDescent="0.4">
      <c r="A21" s="45" t="s">
        <v>31</v>
      </c>
      <c r="B21" s="46" t="s">
        <v>32</v>
      </c>
      <c r="C21" s="46" t="s">
        <v>0</v>
      </c>
      <c r="D21" s="46" t="s">
        <v>1</v>
      </c>
      <c r="E21" s="46" t="s">
        <v>2</v>
      </c>
      <c r="F21" s="46" t="s">
        <v>33</v>
      </c>
      <c r="G21" s="47" t="s">
        <v>135</v>
      </c>
      <c r="H21" s="46" t="s">
        <v>3</v>
      </c>
      <c r="I21" s="48" t="s">
        <v>34</v>
      </c>
      <c r="J21" s="45" t="s">
        <v>35</v>
      </c>
      <c r="K21" s="46" t="s">
        <v>36</v>
      </c>
      <c r="L21" s="46" t="s">
        <v>37</v>
      </c>
      <c r="M21" s="46" t="s">
        <v>38</v>
      </c>
      <c r="N21" s="46" t="s">
        <v>39</v>
      </c>
      <c r="O21" s="46" t="s">
        <v>40</v>
      </c>
      <c r="P21" s="46" t="s">
        <v>41</v>
      </c>
      <c r="Q21" s="46" t="s">
        <v>42</v>
      </c>
      <c r="R21" s="46" t="s">
        <v>43</v>
      </c>
      <c r="S21" s="46" t="s">
        <v>44</v>
      </c>
      <c r="T21" s="46" t="s">
        <v>45</v>
      </c>
      <c r="U21" s="46" t="s">
        <v>46</v>
      </c>
      <c r="V21" s="48" t="s">
        <v>131</v>
      </c>
      <c r="W21" s="46" t="s">
        <v>106</v>
      </c>
      <c r="X21" s="46" t="s">
        <v>107</v>
      </c>
      <c r="Y21" s="46" t="s">
        <v>108</v>
      </c>
      <c r="Z21" s="46" t="s">
        <v>109</v>
      </c>
      <c r="AA21" s="46" t="s">
        <v>110</v>
      </c>
      <c r="AB21" s="46" t="s">
        <v>111</v>
      </c>
      <c r="AC21" s="46" t="s">
        <v>112</v>
      </c>
      <c r="AD21" s="46" t="s">
        <v>113</v>
      </c>
      <c r="AE21" s="46" t="s">
        <v>114</v>
      </c>
      <c r="AF21" s="46" t="s">
        <v>115</v>
      </c>
      <c r="AG21" s="46" t="s">
        <v>116</v>
      </c>
      <c r="AH21" s="48" t="s">
        <v>132</v>
      </c>
      <c r="AI21" s="45" t="s">
        <v>94</v>
      </c>
      <c r="AJ21" s="46" t="s">
        <v>95</v>
      </c>
      <c r="AK21" s="46" t="s">
        <v>96</v>
      </c>
      <c r="AL21" s="46" t="s">
        <v>97</v>
      </c>
      <c r="AM21" s="46" t="s">
        <v>98</v>
      </c>
      <c r="AN21" s="46" t="s">
        <v>99</v>
      </c>
      <c r="AO21" s="46" t="s">
        <v>100</v>
      </c>
      <c r="AP21" s="46" t="s">
        <v>101</v>
      </c>
      <c r="AQ21" s="46" t="s">
        <v>102</v>
      </c>
      <c r="AR21" s="46" t="s">
        <v>103</v>
      </c>
      <c r="AS21" s="46" t="s">
        <v>104</v>
      </c>
      <c r="AT21" s="46" t="s">
        <v>105</v>
      </c>
      <c r="AU21" s="48" t="s">
        <v>133</v>
      </c>
    </row>
    <row r="22" spans="1:48" x14ac:dyDescent="0.35">
      <c r="A22" s="14" t="s">
        <v>17</v>
      </c>
      <c r="B22" s="14" t="s">
        <v>28</v>
      </c>
      <c r="C22" s="14" t="s">
        <v>18</v>
      </c>
      <c r="D22" s="14" t="s">
        <v>5</v>
      </c>
      <c r="E22" s="14" t="s">
        <v>6</v>
      </c>
      <c r="F22" s="14" t="s">
        <v>25</v>
      </c>
      <c r="G22" s="14" t="s">
        <v>26</v>
      </c>
      <c r="H22" s="14" t="s">
        <v>8</v>
      </c>
      <c r="I22" s="14">
        <v>1</v>
      </c>
      <c r="J22" s="49">
        <v>0</v>
      </c>
      <c r="K22" s="28">
        <v>0</v>
      </c>
      <c r="L22" s="28">
        <v>0</v>
      </c>
      <c r="M22" s="28">
        <v>0</v>
      </c>
      <c r="N22" s="28">
        <v>0</v>
      </c>
      <c r="O22" s="28">
        <v>0</v>
      </c>
      <c r="P22" s="28">
        <v>0</v>
      </c>
      <c r="Q22" s="28">
        <v>0</v>
      </c>
      <c r="R22" s="28">
        <v>0</v>
      </c>
      <c r="S22" s="28">
        <v>0</v>
      </c>
      <c r="T22" s="28">
        <v>3.6485400261899996</v>
      </c>
      <c r="U22" s="28">
        <v>3.6485400261899996</v>
      </c>
      <c r="V22" s="50">
        <f>Consolidado_Microrrutas[[#This Row],[KM BARRIDO - TOTAL]]*Consolidado_Microrrutas[[#This Row],[TOTAL DIAS/MES]]</f>
        <v>14.594160104759998</v>
      </c>
      <c r="W22" s="28">
        <f>SUMIFS(Km_NoAtendidos[KM MES NO ATENDIDOS - AREA PUBLICA],Km_NoAtendidos[MICRO],Consolidado_Microrrutas[[#This Row],[MICRO]],Km_NoAtendidos[ELEMENTO],"PARQUE")</f>
        <v>0</v>
      </c>
      <c r="X22" s="28">
        <f>SUMIFS(Km_NoAtendidos[KM MES NO ATENDIDOS - AREA PUBLICA],Km_NoAtendidos[MICRO],Consolidado_Microrrutas[[#This Row],[MICRO]],Km_NoAtendidos[ELEMENTO],"PLAZA")</f>
        <v>0</v>
      </c>
      <c r="Y22" s="28">
        <f>SUMIFS(Km_NoAtendidos[KM MES NO ATENDIDOS - AREA PUBLICA],Km_NoAtendidos[MICRO],Consolidado_Microrrutas[[#This Row],[MICRO]],Km_NoAtendidos[ELEMENTO],"ESCENARIO DEPORTIVO")</f>
        <v>0</v>
      </c>
      <c r="Z22" s="28">
        <f>SUMIFS(Km_NoAtendidos[KM MES NO ATENDIDOS - AREA PUBLICA],Km_NoAtendidos[MICRO],Consolidado_Microrrutas[[#This Row],[MICRO]],Km_NoAtendidos[ELEMENTO],"SEPARADOR")</f>
        <v>0</v>
      </c>
      <c r="AA22" s="28">
        <f>SUMIFS(Km_NoAtendidos[KM MES NO ATENDIDOS - AREA PUBLICA],Km_NoAtendidos[MICRO],Consolidado_Microrrutas[[#This Row],[MICRO]],Km_NoAtendidos[ELEMENTO],"ANDEN")</f>
        <v>0</v>
      </c>
      <c r="AB22" s="28">
        <f>SUMIFS(Km_NoAtendidos[KM MES NO ATENDIDOS - AREA PUBLICA],Km_NoAtendidos[MICRO],Consolidado_Microrrutas[[#This Row],[MICRO]],Km_NoAtendidos[ELEMENTO],"PUENTE")</f>
        <v>0</v>
      </c>
      <c r="AC22" s="28">
        <f>SUMIFS(Km_NoAtendidos[KM MES NO ATENDIDOS - AREA PUBLICA],Km_NoAtendidos[MICRO],Consolidado_Microrrutas[[#This Row],[MICRO]],Km_NoAtendidos[ELEMENTO],"ZONA VERDE")</f>
        <v>0</v>
      </c>
      <c r="AD22" s="28">
        <f>SUMIFS(Km_NoAtendidos[KM MES NO ATENDIDOS - AREA PUBLICA],Km_NoAtendidos[MICRO],Consolidado_Microrrutas[[#This Row],[MICRO]],Km_NoAtendidos[ELEMENTO],"CICLORRUTA")</f>
        <v>0</v>
      </c>
      <c r="AE22" s="28">
        <f>SUMIFS(Km_NoAtendidos[KM MES NO ATENDIDOS - AREA PUBLICA],Km_NoAtendidos[MICRO],Consolidado_Microrrutas[[#This Row],[MICRO]],Km_NoAtendidos[ELEMENTO],"PEATONAL")</f>
        <v>0</v>
      </c>
      <c r="AF22" s="28">
        <f>SUM(Consolidado_Microrrutas[[#This Row],[KM MES - PARQUE
NO ATENDIDO]:[KM MES - PEATONAL
NO ATENDIDO]])</f>
        <v>0</v>
      </c>
      <c r="AG22" s="28">
        <f>SUMIFS(Km_NoAtendidos[KM MES NO ATENDIDOS - VIAS],Km_NoAtendidos[MICRO],Consolidado_Microrrutas[[#This Row],[MICRO]],Km_NoAtendidos[ELEMENTO],"VIA")</f>
        <v>0</v>
      </c>
      <c r="AH22" s="50">
        <f>SUM(Consolidado_Microrrutas[[#This Row],[KM MES - AREAS PUBLICAS
NO ATENDIDO]:[KM MES - VIAS
NO ATENDIDO]])</f>
        <v>0</v>
      </c>
      <c r="AI22" s="51">
        <f>VLOOKUP(Consolidado_Microrrutas[[#This Row],[DIAS]],DIAS_MES_FREC[],9,FALSE)</f>
        <v>4</v>
      </c>
      <c r="AJ22" s="28">
        <f>Consolidado_Microrrutas[[#This Row],[KM BARRIDO - PARQUE]]*Consolidado_Microrrutas[[#This Row],[TOTAL DIAS/MES]]-Consolidado_Microrrutas[[#This Row],[KM MES - PARQUE
NO ATENDIDO]]</f>
        <v>0</v>
      </c>
      <c r="AK22" s="28">
        <f>Consolidado_Microrrutas[[#This Row],[KM BARRIDO - PLAZA]]*Consolidado_Microrrutas[[#This Row],[TOTAL DIAS/MES]]-Consolidado_Microrrutas[[#This Row],[KM MES - PLAZA
NO ATENDIDO]]</f>
        <v>0</v>
      </c>
      <c r="AL22" s="28">
        <f>Consolidado_Microrrutas[[#This Row],[KM BARRIDO - ESCENARIO DEPORTIVO]]*Consolidado_Microrrutas[[#This Row],[TOTAL DIAS/MES]]-Consolidado_Microrrutas[[#This Row],[KM MES - ESCENARIO DEPORTIVO
NO ATENDIDO]]</f>
        <v>0</v>
      </c>
      <c r="AM22" s="28">
        <f>Consolidado_Microrrutas[[#This Row],[KM BARRIDO - SEPARADOR]]*Consolidado_Microrrutas[[#This Row],[TOTAL DIAS/MES]]-Consolidado_Microrrutas[[#This Row],[KM MES - SEPARADOR
NO ATENDIDO]]</f>
        <v>0</v>
      </c>
      <c r="AN22" s="28">
        <f>Consolidado_Microrrutas[[#This Row],[KM BARRIDO - ANDEN]]*Consolidado_Microrrutas[[#This Row],[TOTAL DIAS/MES]]-Consolidado_Microrrutas[[#This Row],[KM MES - ANDEN
NO ATENDIDO]]</f>
        <v>0</v>
      </c>
      <c r="AO22" s="28">
        <f>Consolidado_Microrrutas[[#This Row],[KM BARRIDO - PUENTE]]*Consolidado_Microrrutas[[#This Row],[TOTAL DIAS/MES]]-Consolidado_Microrrutas[[#This Row],[KM MES - PUENTE
NO ATENDIDO]]</f>
        <v>0</v>
      </c>
      <c r="AP22" s="28">
        <f>Consolidado_Microrrutas[[#This Row],[KM BARRIDO - ZONA VERDE]]*Consolidado_Microrrutas[[#This Row],[TOTAL DIAS/MES]]-Consolidado_Microrrutas[[#This Row],[KM MES - ZONA VERDE
NO ATENDIDO]]</f>
        <v>0</v>
      </c>
      <c r="AQ22" s="28">
        <f>Consolidado_Microrrutas[[#This Row],[KM BARRIDO - CICLORRUTA]]*Consolidado_Microrrutas[[#This Row],[TOTAL DIAS/MES]]-Consolidado_Microrrutas[[#This Row],[KM MES - CICLORRUTA
NO ATENDIDO]]</f>
        <v>0</v>
      </c>
      <c r="AR22" s="28">
        <f>Consolidado_Microrrutas[[#This Row],[KM BARRIDO - PEATONAL]]*Consolidado_Microrrutas[[#This Row],[TOTAL DIAS/MES]]-Consolidado_Microrrutas[[#This Row],[KM MES - PEATONAL
NO ATENDIDO]]</f>
        <v>0</v>
      </c>
      <c r="AS22" s="28">
        <f>Consolidado_Microrrutas[[#This Row],[KM BARRIDO - AREAS PUBLICAS]]*Consolidado_Microrrutas[[#This Row],[TOTAL DIAS/MES]]-Consolidado_Microrrutas[[#This Row],[KM MES - AREAS PUBLICAS
NO ATENDIDO]]</f>
        <v>0</v>
      </c>
      <c r="AT22" s="28">
        <f>Consolidado_Microrrutas[[#This Row],[KM BARRIDO - VIAS]]*Consolidado_Microrrutas[[#This Row],[TOTAL DIAS/MES]]-Consolidado_Microrrutas[[#This Row],[KM MES - VIAS
NO ATENDIDO]]</f>
        <v>14.594160104759998</v>
      </c>
      <c r="AU22" s="50">
        <f>SUM(Consolidado_Microrrutas[[#This Row],[KM MES - AREAS PUBLICAS
EJECUTADO]:[KM MES - VIAS
EJECUTADO]])</f>
        <v>14.594160104759998</v>
      </c>
    </row>
    <row r="23" spans="1:48" x14ac:dyDescent="0.35">
      <c r="J23" s="49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50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50"/>
      <c r="AI23" s="51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50"/>
    </row>
    <row r="24" spans="1:48" x14ac:dyDescent="0.35">
      <c r="J24" s="49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50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50"/>
      <c r="AI24" s="51"/>
      <c r="AJ24" s="28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50"/>
    </row>
    <row r="25" spans="1:48" x14ac:dyDescent="0.35">
      <c r="J25" s="49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50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50"/>
      <c r="AI25" s="51"/>
      <c r="AJ25" s="28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50"/>
    </row>
    <row r="26" spans="1:48" x14ac:dyDescent="0.35">
      <c r="J26" s="49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50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50"/>
      <c r="AI26" s="51"/>
      <c r="AJ26" s="28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50"/>
    </row>
    <row r="27" spans="1:48" x14ac:dyDescent="0.35">
      <c r="J27" s="49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50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50"/>
      <c r="AI27" s="51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50"/>
    </row>
    <row r="28" spans="1:48" x14ac:dyDescent="0.35">
      <c r="J28" s="49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50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50"/>
      <c r="AI28" s="51"/>
      <c r="AJ28" s="28"/>
      <c r="AK28" s="28"/>
      <c r="AL28" s="28"/>
      <c r="AM28" s="28"/>
      <c r="AN28" s="28"/>
      <c r="AO28" s="28"/>
      <c r="AP28" s="28"/>
      <c r="AQ28" s="28"/>
      <c r="AR28" s="28"/>
      <c r="AS28" s="28"/>
      <c r="AT28" s="28"/>
      <c r="AU28" s="50"/>
    </row>
    <row r="29" spans="1:48" x14ac:dyDescent="0.35">
      <c r="J29" s="49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50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50"/>
      <c r="AI29" s="51"/>
      <c r="AJ29" s="28"/>
      <c r="AK29" s="28"/>
      <c r="AL29" s="28"/>
      <c r="AM29" s="28"/>
      <c r="AN29" s="28"/>
      <c r="AO29" s="28"/>
      <c r="AP29" s="28"/>
      <c r="AQ29" s="28"/>
      <c r="AR29" s="28"/>
      <c r="AS29" s="28"/>
      <c r="AT29" s="28"/>
      <c r="AU29" s="50"/>
    </row>
    <row r="30" spans="1:48" x14ac:dyDescent="0.35">
      <c r="J30" s="49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50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50"/>
      <c r="AI30" s="51"/>
      <c r="AJ30" s="28"/>
      <c r="AK30" s="28"/>
      <c r="AL30" s="28"/>
      <c r="AM30" s="28"/>
      <c r="AN30" s="28"/>
      <c r="AO30" s="28"/>
      <c r="AP30" s="28"/>
      <c r="AQ30" s="28"/>
      <c r="AR30" s="28"/>
      <c r="AS30" s="28"/>
      <c r="AT30" s="28"/>
      <c r="AU30" s="50"/>
    </row>
    <row r="31" spans="1:48" x14ac:dyDescent="0.35">
      <c r="J31" s="49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50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50"/>
      <c r="AI31" s="51"/>
      <c r="AJ31" s="28"/>
      <c r="AK31" s="28"/>
      <c r="AL31" s="28"/>
      <c r="AM31" s="28"/>
      <c r="AN31" s="28"/>
      <c r="AO31" s="28"/>
      <c r="AP31" s="28"/>
      <c r="AQ31" s="28"/>
      <c r="AR31" s="28"/>
      <c r="AS31" s="28"/>
      <c r="AT31" s="28"/>
      <c r="AU31" s="50"/>
    </row>
    <row r="32" spans="1:48" x14ac:dyDescent="0.35">
      <c r="J32" s="49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50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50"/>
      <c r="AI32" s="51"/>
      <c r="AJ32" s="28"/>
      <c r="AK32" s="28"/>
      <c r="AL32" s="28"/>
      <c r="AM32" s="28"/>
      <c r="AN32" s="28"/>
      <c r="AO32" s="28"/>
      <c r="AP32" s="28"/>
      <c r="AQ32" s="28"/>
      <c r="AR32" s="28"/>
      <c r="AS32" s="28"/>
      <c r="AT32" s="28"/>
      <c r="AU32" s="50"/>
    </row>
    <row r="33" spans="10:47" x14ac:dyDescent="0.35">
      <c r="J33" s="49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50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50"/>
      <c r="AI33" s="51"/>
      <c r="AJ33" s="28"/>
      <c r="AK33" s="28"/>
      <c r="AL33" s="28"/>
      <c r="AM33" s="28"/>
      <c r="AN33" s="28"/>
      <c r="AO33" s="28"/>
      <c r="AP33" s="28"/>
      <c r="AQ33" s="28"/>
      <c r="AR33" s="28"/>
      <c r="AS33" s="28"/>
      <c r="AT33" s="28"/>
      <c r="AU33" s="50"/>
    </row>
    <row r="34" spans="10:47" x14ac:dyDescent="0.35">
      <c r="J34" s="49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50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50"/>
      <c r="AI34" s="51"/>
      <c r="AJ34" s="28"/>
      <c r="AK34" s="28"/>
      <c r="AL34" s="28"/>
      <c r="AM34" s="28"/>
      <c r="AN34" s="28"/>
      <c r="AO34" s="28"/>
      <c r="AP34" s="28"/>
      <c r="AQ34" s="28"/>
      <c r="AR34" s="28"/>
      <c r="AS34" s="28"/>
      <c r="AT34" s="28"/>
      <c r="AU34" s="50"/>
    </row>
    <row r="35" spans="10:47" x14ac:dyDescent="0.35">
      <c r="J35" s="49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50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50"/>
      <c r="AI35" s="51"/>
      <c r="AJ35" s="28"/>
      <c r="AK35" s="28"/>
      <c r="AL35" s="28"/>
      <c r="AM35" s="28"/>
      <c r="AN35" s="28"/>
      <c r="AO35" s="28"/>
      <c r="AP35" s="28"/>
      <c r="AQ35" s="28"/>
      <c r="AR35" s="28"/>
      <c r="AS35" s="28"/>
      <c r="AT35" s="28"/>
      <c r="AU35" s="50"/>
    </row>
    <row r="36" spans="10:47" x14ac:dyDescent="0.35">
      <c r="J36" s="49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50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50"/>
      <c r="AI36" s="51"/>
      <c r="AJ36" s="28"/>
      <c r="AK36" s="28"/>
      <c r="AL36" s="28"/>
      <c r="AM36" s="28"/>
      <c r="AN36" s="28"/>
      <c r="AO36" s="28"/>
      <c r="AP36" s="28"/>
      <c r="AQ36" s="28"/>
      <c r="AR36" s="28"/>
      <c r="AS36" s="28"/>
      <c r="AT36" s="28"/>
      <c r="AU36" s="50"/>
    </row>
    <row r="37" spans="10:47" x14ac:dyDescent="0.35">
      <c r="J37" s="49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50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50"/>
      <c r="AI37" s="51"/>
      <c r="AJ37" s="28"/>
      <c r="AK37" s="28"/>
      <c r="AL37" s="28"/>
      <c r="AM37" s="28"/>
      <c r="AN37" s="28"/>
      <c r="AO37" s="28"/>
      <c r="AP37" s="28"/>
      <c r="AQ37" s="28"/>
      <c r="AR37" s="28"/>
      <c r="AS37" s="28"/>
      <c r="AT37" s="28"/>
      <c r="AU37" s="50"/>
    </row>
    <row r="38" spans="10:47" x14ac:dyDescent="0.35">
      <c r="J38" s="49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50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50"/>
      <c r="AI38" s="51"/>
      <c r="AJ38" s="28"/>
      <c r="AK38" s="28"/>
      <c r="AL38" s="28"/>
      <c r="AM38" s="28"/>
      <c r="AN38" s="28"/>
      <c r="AO38" s="28"/>
      <c r="AP38" s="28"/>
      <c r="AQ38" s="28"/>
      <c r="AR38" s="28"/>
      <c r="AS38" s="28"/>
      <c r="AT38" s="28"/>
      <c r="AU38" s="50"/>
    </row>
    <row r="39" spans="10:47" x14ac:dyDescent="0.35">
      <c r="J39" s="49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50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50"/>
      <c r="AI39" s="51"/>
      <c r="AJ39" s="28"/>
      <c r="AK39" s="28"/>
      <c r="AL39" s="28"/>
      <c r="AM39" s="28"/>
      <c r="AN39" s="28"/>
      <c r="AO39" s="28"/>
      <c r="AP39" s="28"/>
      <c r="AQ39" s="28"/>
      <c r="AR39" s="28"/>
      <c r="AS39" s="28"/>
      <c r="AT39" s="28"/>
      <c r="AU39" s="50"/>
    </row>
    <row r="40" spans="10:47" x14ac:dyDescent="0.35">
      <c r="J40" s="49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50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50"/>
      <c r="AI40" s="51"/>
      <c r="AJ40" s="28"/>
      <c r="AK40" s="28"/>
      <c r="AL40" s="28"/>
      <c r="AM40" s="28"/>
      <c r="AN40" s="28"/>
      <c r="AO40" s="28"/>
      <c r="AP40" s="28"/>
      <c r="AQ40" s="28"/>
      <c r="AR40" s="28"/>
      <c r="AS40" s="28"/>
      <c r="AT40" s="28"/>
      <c r="AU40" s="50"/>
    </row>
    <row r="41" spans="10:47" x14ac:dyDescent="0.35">
      <c r="J41" s="49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50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50"/>
      <c r="AI41" s="51"/>
      <c r="AJ41" s="28"/>
      <c r="AK41" s="28"/>
      <c r="AL41" s="28"/>
      <c r="AM41" s="28"/>
      <c r="AN41" s="28"/>
      <c r="AO41" s="28"/>
      <c r="AP41" s="28"/>
      <c r="AQ41" s="28"/>
      <c r="AR41" s="28"/>
      <c r="AS41" s="28"/>
      <c r="AT41" s="28"/>
      <c r="AU41" s="50"/>
    </row>
    <row r="42" spans="10:47" x14ac:dyDescent="0.35">
      <c r="J42" s="49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50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50"/>
      <c r="AI42" s="51"/>
      <c r="AJ42" s="28"/>
      <c r="AK42" s="28"/>
      <c r="AL42" s="28"/>
      <c r="AM42" s="28"/>
      <c r="AN42" s="28"/>
      <c r="AO42" s="28"/>
      <c r="AP42" s="28"/>
      <c r="AQ42" s="28"/>
      <c r="AR42" s="28"/>
      <c r="AS42" s="28"/>
      <c r="AT42" s="28"/>
      <c r="AU42" s="50"/>
    </row>
    <row r="43" spans="10:47" x14ac:dyDescent="0.35">
      <c r="J43" s="49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50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50"/>
      <c r="AI43" s="51"/>
      <c r="AJ43" s="28"/>
      <c r="AK43" s="28"/>
      <c r="AL43" s="28"/>
      <c r="AM43" s="28"/>
      <c r="AN43" s="28"/>
      <c r="AO43" s="28"/>
      <c r="AP43" s="28"/>
      <c r="AQ43" s="28"/>
      <c r="AR43" s="28"/>
      <c r="AS43" s="28"/>
      <c r="AT43" s="28"/>
      <c r="AU43" s="50"/>
    </row>
    <row r="44" spans="10:47" x14ac:dyDescent="0.35">
      <c r="J44" s="49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50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50"/>
      <c r="AI44" s="51"/>
      <c r="AJ44" s="28"/>
      <c r="AK44" s="28"/>
      <c r="AL44" s="28"/>
      <c r="AM44" s="28"/>
      <c r="AN44" s="28"/>
      <c r="AO44" s="28"/>
      <c r="AP44" s="28"/>
      <c r="AQ44" s="28"/>
      <c r="AR44" s="28"/>
      <c r="AS44" s="28"/>
      <c r="AT44" s="28"/>
      <c r="AU44" s="50"/>
    </row>
    <row r="45" spans="10:47" x14ac:dyDescent="0.35">
      <c r="J45" s="49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50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50"/>
      <c r="AI45" s="51"/>
      <c r="AJ45" s="28"/>
      <c r="AK45" s="28"/>
      <c r="AL45" s="28"/>
      <c r="AM45" s="28"/>
      <c r="AN45" s="28"/>
      <c r="AO45" s="28"/>
      <c r="AP45" s="28"/>
      <c r="AQ45" s="28"/>
      <c r="AR45" s="28"/>
      <c r="AS45" s="28"/>
      <c r="AT45" s="28"/>
      <c r="AU45" s="50"/>
    </row>
    <row r="46" spans="10:47" x14ac:dyDescent="0.35">
      <c r="J46" s="49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50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50"/>
      <c r="AI46" s="51"/>
      <c r="AJ46" s="28"/>
      <c r="AK46" s="28"/>
      <c r="AL46" s="28"/>
      <c r="AM46" s="28"/>
      <c r="AN46" s="28"/>
      <c r="AO46" s="28"/>
      <c r="AP46" s="28"/>
      <c r="AQ46" s="28"/>
      <c r="AR46" s="28"/>
      <c r="AS46" s="28"/>
      <c r="AT46" s="28"/>
      <c r="AU46" s="50"/>
    </row>
    <row r="47" spans="10:47" x14ac:dyDescent="0.35">
      <c r="J47" s="49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50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50"/>
      <c r="AI47" s="51"/>
      <c r="AJ47" s="28"/>
      <c r="AK47" s="28"/>
      <c r="AL47" s="28"/>
      <c r="AM47" s="28"/>
      <c r="AN47" s="28"/>
      <c r="AO47" s="28"/>
      <c r="AP47" s="28"/>
      <c r="AQ47" s="28"/>
      <c r="AR47" s="28"/>
      <c r="AS47" s="28"/>
      <c r="AT47" s="28"/>
      <c r="AU47" s="50"/>
    </row>
    <row r="48" spans="10:47" x14ac:dyDescent="0.35">
      <c r="J48" s="49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50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50"/>
      <c r="AI48" s="51"/>
      <c r="AJ48" s="28"/>
      <c r="AK48" s="28"/>
      <c r="AL48" s="28"/>
      <c r="AM48" s="28"/>
      <c r="AN48" s="28"/>
      <c r="AO48" s="28"/>
      <c r="AP48" s="28"/>
      <c r="AQ48" s="28"/>
      <c r="AR48" s="28"/>
      <c r="AS48" s="28"/>
      <c r="AT48" s="28"/>
      <c r="AU48" s="50"/>
    </row>
    <row r="49" spans="10:47" x14ac:dyDescent="0.35">
      <c r="J49" s="49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50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50"/>
      <c r="AI49" s="51"/>
      <c r="AJ49" s="28"/>
      <c r="AK49" s="28"/>
      <c r="AL49" s="28"/>
      <c r="AM49" s="28"/>
      <c r="AN49" s="28"/>
      <c r="AO49" s="28"/>
      <c r="AP49" s="28"/>
      <c r="AQ49" s="28"/>
      <c r="AR49" s="28"/>
      <c r="AS49" s="28"/>
      <c r="AT49" s="28"/>
      <c r="AU49" s="50"/>
    </row>
    <row r="50" spans="10:47" x14ac:dyDescent="0.35">
      <c r="J50" s="49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50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50"/>
      <c r="AI50" s="51"/>
      <c r="AJ50" s="28"/>
      <c r="AK50" s="28"/>
      <c r="AL50" s="28"/>
      <c r="AM50" s="28"/>
      <c r="AN50" s="28"/>
      <c r="AO50" s="28"/>
      <c r="AP50" s="28"/>
      <c r="AQ50" s="28"/>
      <c r="AR50" s="28"/>
      <c r="AS50" s="28"/>
      <c r="AT50" s="28"/>
      <c r="AU50" s="50"/>
    </row>
    <row r="51" spans="10:47" x14ac:dyDescent="0.35">
      <c r="J51" s="49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50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50"/>
      <c r="AI51" s="51"/>
      <c r="AJ51" s="28"/>
      <c r="AK51" s="28"/>
      <c r="AL51" s="28"/>
      <c r="AM51" s="28"/>
      <c r="AN51" s="28"/>
      <c r="AO51" s="28"/>
      <c r="AP51" s="28"/>
      <c r="AQ51" s="28"/>
      <c r="AR51" s="28"/>
      <c r="AS51" s="28"/>
      <c r="AT51" s="28"/>
      <c r="AU51" s="50"/>
    </row>
    <row r="52" spans="10:47" x14ac:dyDescent="0.35">
      <c r="J52" s="49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50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50"/>
      <c r="AI52" s="51"/>
      <c r="AJ52" s="28"/>
      <c r="AK52" s="28"/>
      <c r="AL52" s="28"/>
      <c r="AM52" s="28"/>
      <c r="AN52" s="28"/>
      <c r="AO52" s="28"/>
      <c r="AP52" s="28"/>
      <c r="AQ52" s="28"/>
      <c r="AR52" s="28"/>
      <c r="AS52" s="28"/>
      <c r="AT52" s="28"/>
      <c r="AU52" s="50"/>
    </row>
    <row r="53" spans="10:47" x14ac:dyDescent="0.35">
      <c r="J53" s="49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50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50"/>
      <c r="AI53" s="51"/>
      <c r="AJ53" s="28"/>
      <c r="AK53" s="28"/>
      <c r="AL53" s="28"/>
      <c r="AM53" s="28"/>
      <c r="AN53" s="28"/>
      <c r="AO53" s="28"/>
      <c r="AP53" s="28"/>
      <c r="AQ53" s="28"/>
      <c r="AR53" s="28"/>
      <c r="AS53" s="28"/>
      <c r="AT53" s="28"/>
      <c r="AU53" s="50"/>
    </row>
    <row r="54" spans="10:47" x14ac:dyDescent="0.35">
      <c r="J54" s="49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50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50"/>
      <c r="AI54" s="51"/>
      <c r="AJ54" s="28"/>
      <c r="AK54" s="28"/>
      <c r="AL54" s="28"/>
      <c r="AM54" s="28"/>
      <c r="AN54" s="28"/>
      <c r="AO54" s="28"/>
      <c r="AP54" s="28"/>
      <c r="AQ54" s="28"/>
      <c r="AR54" s="28"/>
      <c r="AS54" s="28"/>
      <c r="AT54" s="28"/>
      <c r="AU54" s="50"/>
    </row>
    <row r="55" spans="10:47" x14ac:dyDescent="0.35">
      <c r="J55" s="49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50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50"/>
      <c r="AI55" s="51"/>
      <c r="AJ55" s="28"/>
      <c r="AK55" s="28"/>
      <c r="AL55" s="28"/>
      <c r="AM55" s="28"/>
      <c r="AN55" s="28"/>
      <c r="AO55" s="28"/>
      <c r="AP55" s="28"/>
      <c r="AQ55" s="28"/>
      <c r="AR55" s="28"/>
      <c r="AS55" s="28"/>
      <c r="AT55" s="28"/>
      <c r="AU55" s="50"/>
    </row>
    <row r="56" spans="10:47" x14ac:dyDescent="0.35">
      <c r="J56" s="49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50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50"/>
      <c r="AI56" s="51"/>
      <c r="AJ56" s="28"/>
      <c r="AK56" s="28"/>
      <c r="AL56" s="28"/>
      <c r="AM56" s="28"/>
      <c r="AN56" s="28"/>
      <c r="AO56" s="28"/>
      <c r="AP56" s="28"/>
      <c r="AQ56" s="28"/>
      <c r="AR56" s="28"/>
      <c r="AS56" s="28"/>
      <c r="AT56" s="28"/>
      <c r="AU56" s="50"/>
    </row>
    <row r="57" spans="10:47" x14ac:dyDescent="0.35">
      <c r="J57" s="49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50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50"/>
      <c r="AI57" s="51"/>
      <c r="AJ57" s="28"/>
      <c r="AK57" s="28"/>
      <c r="AL57" s="28"/>
      <c r="AM57" s="28"/>
      <c r="AN57" s="28"/>
      <c r="AO57" s="28"/>
      <c r="AP57" s="28"/>
      <c r="AQ57" s="28"/>
      <c r="AR57" s="28"/>
      <c r="AS57" s="28"/>
      <c r="AT57" s="28"/>
      <c r="AU57" s="50"/>
    </row>
    <row r="58" spans="10:47" x14ac:dyDescent="0.35">
      <c r="J58" s="49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50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50"/>
      <c r="AI58" s="51"/>
      <c r="AJ58" s="28"/>
      <c r="AK58" s="28"/>
      <c r="AL58" s="28"/>
      <c r="AM58" s="28"/>
      <c r="AN58" s="28"/>
      <c r="AO58" s="28"/>
      <c r="AP58" s="28"/>
      <c r="AQ58" s="28"/>
      <c r="AR58" s="28"/>
      <c r="AS58" s="28"/>
      <c r="AT58" s="28"/>
      <c r="AU58" s="50"/>
    </row>
    <row r="59" spans="10:47" x14ac:dyDescent="0.35">
      <c r="J59" s="49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50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50"/>
      <c r="AI59" s="51"/>
      <c r="AJ59" s="28"/>
      <c r="AK59" s="28"/>
      <c r="AL59" s="28"/>
      <c r="AM59" s="28"/>
      <c r="AN59" s="28"/>
      <c r="AO59" s="28"/>
      <c r="AP59" s="28"/>
      <c r="AQ59" s="28"/>
      <c r="AR59" s="28"/>
      <c r="AS59" s="28"/>
      <c r="AT59" s="28"/>
      <c r="AU59" s="50"/>
    </row>
    <row r="60" spans="10:47" x14ac:dyDescent="0.35">
      <c r="J60" s="49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50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50"/>
      <c r="AI60" s="51"/>
      <c r="AJ60" s="28"/>
      <c r="AK60" s="28"/>
      <c r="AL60" s="28"/>
      <c r="AM60" s="28"/>
      <c r="AN60" s="28"/>
      <c r="AO60" s="28"/>
      <c r="AP60" s="28"/>
      <c r="AQ60" s="28"/>
      <c r="AR60" s="28"/>
      <c r="AS60" s="28"/>
      <c r="AT60" s="28"/>
      <c r="AU60" s="50"/>
    </row>
    <row r="61" spans="10:47" x14ac:dyDescent="0.35">
      <c r="J61" s="49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50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50"/>
      <c r="AI61" s="51"/>
      <c r="AJ61" s="28"/>
      <c r="AK61" s="28"/>
      <c r="AL61" s="28"/>
      <c r="AM61" s="28"/>
      <c r="AN61" s="28"/>
      <c r="AO61" s="28"/>
      <c r="AP61" s="28"/>
      <c r="AQ61" s="28"/>
      <c r="AR61" s="28"/>
      <c r="AS61" s="28"/>
      <c r="AT61" s="28"/>
      <c r="AU61" s="50"/>
    </row>
    <row r="62" spans="10:47" x14ac:dyDescent="0.35">
      <c r="J62" s="49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50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50"/>
      <c r="AI62" s="51"/>
      <c r="AJ62" s="28"/>
      <c r="AK62" s="28"/>
      <c r="AL62" s="28"/>
      <c r="AM62" s="28"/>
      <c r="AN62" s="28"/>
      <c r="AO62" s="28"/>
      <c r="AP62" s="28"/>
      <c r="AQ62" s="28"/>
      <c r="AR62" s="28"/>
      <c r="AS62" s="28"/>
      <c r="AT62" s="28"/>
      <c r="AU62" s="50"/>
    </row>
    <row r="63" spans="10:47" x14ac:dyDescent="0.35">
      <c r="J63" s="49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50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50"/>
      <c r="AI63" s="51"/>
      <c r="AJ63" s="28"/>
      <c r="AK63" s="28"/>
      <c r="AL63" s="28"/>
      <c r="AM63" s="28"/>
      <c r="AN63" s="28"/>
      <c r="AO63" s="28"/>
      <c r="AP63" s="28"/>
      <c r="AQ63" s="28"/>
      <c r="AR63" s="28"/>
      <c r="AS63" s="28"/>
      <c r="AT63" s="28"/>
      <c r="AU63" s="50"/>
    </row>
    <row r="64" spans="10:47" x14ac:dyDescent="0.35">
      <c r="J64" s="49"/>
      <c r="K64" s="28"/>
      <c r="L64" s="28"/>
      <c r="M64" s="28"/>
      <c r="N64" s="28"/>
      <c r="O64" s="28"/>
      <c r="P64" s="28"/>
      <c r="Q64" s="28"/>
      <c r="R64" s="28"/>
      <c r="S64" s="28"/>
      <c r="T64" s="28"/>
      <c r="U64" s="28"/>
      <c r="V64" s="50"/>
      <c r="W64" s="28"/>
      <c r="X64" s="28"/>
      <c r="Y64" s="28"/>
      <c r="Z64" s="28"/>
      <c r="AA64" s="28"/>
      <c r="AB64" s="28"/>
      <c r="AC64" s="28"/>
      <c r="AD64" s="28"/>
      <c r="AE64" s="28"/>
      <c r="AF64" s="28"/>
      <c r="AG64" s="28"/>
      <c r="AH64" s="50"/>
      <c r="AI64" s="51"/>
      <c r="AJ64" s="28"/>
      <c r="AK64" s="28"/>
      <c r="AL64" s="28"/>
      <c r="AM64" s="28"/>
      <c r="AN64" s="28"/>
      <c r="AO64" s="28"/>
      <c r="AP64" s="28"/>
      <c r="AQ64" s="28"/>
      <c r="AR64" s="28"/>
      <c r="AS64" s="28"/>
      <c r="AT64" s="28"/>
      <c r="AU64" s="50"/>
    </row>
    <row r="65" spans="10:47" x14ac:dyDescent="0.35">
      <c r="J65" s="49"/>
      <c r="K65" s="28"/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50"/>
      <c r="W65" s="28"/>
      <c r="X65" s="28"/>
      <c r="Y65" s="28"/>
      <c r="Z65" s="28"/>
      <c r="AA65" s="28"/>
      <c r="AB65" s="28"/>
      <c r="AC65" s="28"/>
      <c r="AD65" s="28"/>
      <c r="AE65" s="28"/>
      <c r="AF65" s="28"/>
      <c r="AG65" s="28"/>
      <c r="AH65" s="50"/>
      <c r="AI65" s="51"/>
      <c r="AJ65" s="28"/>
      <c r="AK65" s="28"/>
      <c r="AL65" s="28"/>
      <c r="AM65" s="28"/>
      <c r="AN65" s="28"/>
      <c r="AO65" s="28"/>
      <c r="AP65" s="28"/>
      <c r="AQ65" s="28"/>
      <c r="AR65" s="28"/>
      <c r="AS65" s="28"/>
      <c r="AT65" s="28"/>
      <c r="AU65" s="50"/>
    </row>
    <row r="66" spans="10:47" x14ac:dyDescent="0.35">
      <c r="J66" s="49"/>
      <c r="K66" s="28"/>
      <c r="L66" s="28"/>
      <c r="M66" s="28"/>
      <c r="N66" s="28"/>
      <c r="O66" s="28"/>
      <c r="P66" s="28"/>
      <c r="Q66" s="28"/>
      <c r="R66" s="28"/>
      <c r="S66" s="28"/>
      <c r="T66" s="28"/>
      <c r="U66" s="28"/>
      <c r="V66" s="50"/>
      <c r="W66" s="28"/>
      <c r="X66" s="28"/>
      <c r="Y66" s="28"/>
      <c r="Z66" s="28"/>
      <c r="AA66" s="28"/>
      <c r="AB66" s="28"/>
      <c r="AC66" s="28"/>
      <c r="AD66" s="28"/>
      <c r="AE66" s="28"/>
      <c r="AF66" s="28"/>
      <c r="AG66" s="28"/>
      <c r="AH66" s="50"/>
      <c r="AI66" s="51"/>
      <c r="AJ66" s="28"/>
      <c r="AK66" s="28"/>
      <c r="AL66" s="28"/>
      <c r="AM66" s="28"/>
      <c r="AN66" s="28"/>
      <c r="AO66" s="28"/>
      <c r="AP66" s="28"/>
      <c r="AQ66" s="28"/>
      <c r="AR66" s="28"/>
      <c r="AS66" s="28"/>
      <c r="AT66" s="28"/>
      <c r="AU66" s="50"/>
    </row>
    <row r="67" spans="10:47" x14ac:dyDescent="0.35">
      <c r="J67" s="49"/>
      <c r="K67" s="28"/>
      <c r="L67" s="28"/>
      <c r="M67" s="28"/>
      <c r="N67" s="28"/>
      <c r="O67" s="28"/>
      <c r="P67" s="28"/>
      <c r="Q67" s="28"/>
      <c r="R67" s="28"/>
      <c r="S67" s="28"/>
      <c r="T67" s="28"/>
      <c r="U67" s="28"/>
      <c r="V67" s="50"/>
      <c r="W67" s="28"/>
      <c r="X67" s="28"/>
      <c r="Y67" s="28"/>
      <c r="Z67" s="28"/>
      <c r="AA67" s="28"/>
      <c r="AB67" s="28"/>
      <c r="AC67" s="28"/>
      <c r="AD67" s="28"/>
      <c r="AE67" s="28"/>
      <c r="AF67" s="28"/>
      <c r="AG67" s="28"/>
      <c r="AH67" s="50"/>
      <c r="AI67" s="51"/>
      <c r="AJ67" s="28"/>
      <c r="AK67" s="28"/>
      <c r="AL67" s="28"/>
      <c r="AM67" s="28"/>
      <c r="AN67" s="28"/>
      <c r="AO67" s="28"/>
      <c r="AP67" s="28"/>
      <c r="AQ67" s="28"/>
      <c r="AR67" s="28"/>
      <c r="AS67" s="28"/>
      <c r="AT67" s="28"/>
      <c r="AU67" s="50"/>
    </row>
    <row r="68" spans="10:47" x14ac:dyDescent="0.35">
      <c r="J68" s="49"/>
      <c r="K68" s="28"/>
      <c r="L68" s="28"/>
      <c r="M68" s="28"/>
      <c r="N68" s="28"/>
      <c r="O68" s="28"/>
      <c r="P68" s="28"/>
      <c r="Q68" s="28"/>
      <c r="R68" s="28"/>
      <c r="S68" s="28"/>
      <c r="T68" s="28"/>
      <c r="U68" s="28"/>
      <c r="V68" s="50"/>
      <c r="W68" s="28"/>
      <c r="X68" s="28"/>
      <c r="Y68" s="28"/>
      <c r="Z68" s="28"/>
      <c r="AA68" s="28"/>
      <c r="AB68" s="28"/>
      <c r="AC68" s="28"/>
      <c r="AD68" s="28"/>
      <c r="AE68" s="28"/>
      <c r="AF68" s="28"/>
      <c r="AG68" s="28"/>
      <c r="AH68" s="50"/>
      <c r="AI68" s="51"/>
      <c r="AJ68" s="28"/>
      <c r="AK68" s="28"/>
      <c r="AL68" s="28"/>
      <c r="AM68" s="28"/>
      <c r="AN68" s="28"/>
      <c r="AO68" s="28"/>
      <c r="AP68" s="28"/>
      <c r="AQ68" s="28"/>
      <c r="AR68" s="28"/>
      <c r="AS68" s="28"/>
      <c r="AT68" s="28"/>
      <c r="AU68" s="50"/>
    </row>
    <row r="69" spans="10:47" x14ac:dyDescent="0.35">
      <c r="J69" s="49"/>
      <c r="K69" s="28"/>
      <c r="L69" s="28"/>
      <c r="M69" s="28"/>
      <c r="N69" s="28"/>
      <c r="O69" s="28"/>
      <c r="P69" s="28"/>
      <c r="Q69" s="28"/>
      <c r="R69" s="28"/>
      <c r="S69" s="28"/>
      <c r="T69" s="28"/>
      <c r="U69" s="28"/>
      <c r="V69" s="50"/>
      <c r="W69" s="28"/>
      <c r="X69" s="28"/>
      <c r="Y69" s="28"/>
      <c r="Z69" s="28"/>
      <c r="AA69" s="28"/>
      <c r="AB69" s="28"/>
      <c r="AC69" s="28"/>
      <c r="AD69" s="28"/>
      <c r="AE69" s="28"/>
      <c r="AF69" s="28"/>
      <c r="AG69" s="28"/>
      <c r="AH69" s="50"/>
      <c r="AI69" s="51"/>
      <c r="AJ69" s="28"/>
      <c r="AK69" s="28"/>
      <c r="AL69" s="28"/>
      <c r="AM69" s="28"/>
      <c r="AN69" s="28"/>
      <c r="AO69" s="28"/>
      <c r="AP69" s="28"/>
      <c r="AQ69" s="28"/>
      <c r="AR69" s="28"/>
      <c r="AS69" s="28"/>
      <c r="AT69" s="28"/>
      <c r="AU69" s="50"/>
    </row>
    <row r="70" spans="10:47" x14ac:dyDescent="0.35">
      <c r="J70" s="49"/>
      <c r="K70" s="28"/>
      <c r="L70" s="28"/>
      <c r="M70" s="28"/>
      <c r="N70" s="28"/>
      <c r="O70" s="28"/>
      <c r="P70" s="28"/>
      <c r="Q70" s="28"/>
      <c r="R70" s="28"/>
      <c r="S70" s="28"/>
      <c r="T70" s="28"/>
      <c r="U70" s="28"/>
      <c r="V70" s="50"/>
      <c r="W70" s="28"/>
      <c r="X70" s="28"/>
      <c r="Y70" s="28"/>
      <c r="Z70" s="28"/>
      <c r="AA70" s="28"/>
      <c r="AB70" s="28"/>
      <c r="AC70" s="28"/>
      <c r="AD70" s="28"/>
      <c r="AE70" s="28"/>
      <c r="AF70" s="28"/>
      <c r="AG70" s="28"/>
      <c r="AH70" s="50"/>
      <c r="AI70" s="51"/>
      <c r="AJ70" s="28"/>
      <c r="AK70" s="28"/>
      <c r="AL70" s="28"/>
      <c r="AM70" s="28"/>
      <c r="AN70" s="28"/>
      <c r="AO70" s="28"/>
      <c r="AP70" s="28"/>
      <c r="AQ70" s="28"/>
      <c r="AR70" s="28"/>
      <c r="AS70" s="28"/>
      <c r="AT70" s="28"/>
      <c r="AU70" s="50"/>
    </row>
    <row r="71" spans="10:47" x14ac:dyDescent="0.35">
      <c r="J71" s="49"/>
      <c r="K71" s="28"/>
      <c r="L71" s="28"/>
      <c r="M71" s="28"/>
      <c r="N71" s="28"/>
      <c r="O71" s="28"/>
      <c r="P71" s="28"/>
      <c r="Q71" s="28"/>
      <c r="R71" s="28"/>
      <c r="S71" s="28"/>
      <c r="T71" s="28"/>
      <c r="U71" s="28"/>
      <c r="V71" s="50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50"/>
      <c r="AI71" s="51"/>
      <c r="AJ71" s="28"/>
      <c r="AK71" s="28"/>
      <c r="AL71" s="28"/>
      <c r="AM71" s="28"/>
      <c r="AN71" s="28"/>
      <c r="AO71" s="28"/>
      <c r="AP71" s="28"/>
      <c r="AQ71" s="28"/>
      <c r="AR71" s="28"/>
      <c r="AS71" s="28"/>
      <c r="AT71" s="28"/>
      <c r="AU71" s="50"/>
    </row>
    <row r="72" spans="10:47" x14ac:dyDescent="0.35">
      <c r="J72" s="49"/>
      <c r="K72" s="28"/>
      <c r="L72" s="28"/>
      <c r="M72" s="28"/>
      <c r="N72" s="28"/>
      <c r="O72" s="28"/>
      <c r="P72" s="28"/>
      <c r="Q72" s="28"/>
      <c r="R72" s="28"/>
      <c r="S72" s="28"/>
      <c r="T72" s="28"/>
      <c r="U72" s="28"/>
      <c r="V72" s="50"/>
      <c r="W72" s="28"/>
      <c r="X72" s="28"/>
      <c r="Y72" s="28"/>
      <c r="Z72" s="28"/>
      <c r="AA72" s="28"/>
      <c r="AB72" s="28"/>
      <c r="AC72" s="28"/>
      <c r="AD72" s="28"/>
      <c r="AE72" s="28"/>
      <c r="AF72" s="28"/>
      <c r="AG72" s="28"/>
      <c r="AH72" s="50"/>
      <c r="AI72" s="51"/>
      <c r="AJ72" s="28"/>
      <c r="AK72" s="28"/>
      <c r="AL72" s="28"/>
      <c r="AM72" s="28"/>
      <c r="AN72" s="28"/>
      <c r="AO72" s="28"/>
      <c r="AP72" s="28"/>
      <c r="AQ72" s="28"/>
      <c r="AR72" s="28"/>
      <c r="AS72" s="28"/>
      <c r="AT72" s="28"/>
      <c r="AU72" s="50"/>
    </row>
    <row r="73" spans="10:47" x14ac:dyDescent="0.35">
      <c r="J73" s="49"/>
      <c r="K73" s="28"/>
      <c r="L73" s="28"/>
      <c r="M73" s="28"/>
      <c r="N73" s="28"/>
      <c r="O73" s="28"/>
      <c r="P73" s="28"/>
      <c r="Q73" s="28"/>
      <c r="R73" s="28"/>
      <c r="S73" s="28"/>
      <c r="T73" s="28"/>
      <c r="U73" s="28"/>
      <c r="V73" s="50"/>
      <c r="W73" s="28"/>
      <c r="X73" s="28"/>
      <c r="Y73" s="28"/>
      <c r="Z73" s="28"/>
      <c r="AA73" s="28"/>
      <c r="AB73" s="28"/>
      <c r="AC73" s="28"/>
      <c r="AD73" s="28"/>
      <c r="AE73" s="28"/>
      <c r="AF73" s="28"/>
      <c r="AG73" s="28"/>
      <c r="AH73" s="50"/>
      <c r="AI73" s="51"/>
      <c r="AJ73" s="28"/>
      <c r="AK73" s="28"/>
      <c r="AL73" s="28"/>
      <c r="AM73" s="28"/>
      <c r="AN73" s="28"/>
      <c r="AO73" s="28"/>
      <c r="AP73" s="28"/>
      <c r="AQ73" s="28"/>
      <c r="AR73" s="28"/>
      <c r="AS73" s="28"/>
      <c r="AT73" s="28"/>
      <c r="AU73" s="50"/>
    </row>
    <row r="74" spans="10:47" x14ac:dyDescent="0.35">
      <c r="J74" s="49"/>
      <c r="K74" s="28"/>
      <c r="L74" s="28"/>
      <c r="M74" s="28"/>
      <c r="N74" s="28"/>
      <c r="O74" s="28"/>
      <c r="P74" s="28"/>
      <c r="Q74" s="28"/>
      <c r="R74" s="28"/>
      <c r="S74" s="28"/>
      <c r="T74" s="28"/>
      <c r="U74" s="28"/>
      <c r="V74" s="50"/>
      <c r="W74" s="28"/>
      <c r="X74" s="28"/>
      <c r="Y74" s="28"/>
      <c r="Z74" s="28"/>
      <c r="AA74" s="28"/>
      <c r="AB74" s="28"/>
      <c r="AC74" s="28"/>
      <c r="AD74" s="28"/>
      <c r="AE74" s="28"/>
      <c r="AF74" s="28"/>
      <c r="AG74" s="28"/>
      <c r="AH74" s="50"/>
      <c r="AI74" s="51"/>
      <c r="AJ74" s="28"/>
      <c r="AK74" s="28"/>
      <c r="AL74" s="28"/>
      <c r="AM74" s="28"/>
      <c r="AN74" s="28"/>
      <c r="AO74" s="28"/>
      <c r="AP74" s="28"/>
      <c r="AQ74" s="28"/>
      <c r="AR74" s="28"/>
      <c r="AS74" s="28"/>
      <c r="AT74" s="28"/>
      <c r="AU74" s="50"/>
    </row>
    <row r="75" spans="10:47" x14ac:dyDescent="0.35">
      <c r="J75" s="49"/>
      <c r="K75" s="28"/>
      <c r="L75" s="28"/>
      <c r="M75" s="28"/>
      <c r="N75" s="28"/>
      <c r="O75" s="28"/>
      <c r="P75" s="28"/>
      <c r="Q75" s="28"/>
      <c r="R75" s="28"/>
      <c r="S75" s="28"/>
      <c r="T75" s="28"/>
      <c r="U75" s="28"/>
      <c r="V75" s="50"/>
      <c r="W75" s="28"/>
      <c r="X75" s="28"/>
      <c r="Y75" s="28"/>
      <c r="Z75" s="28"/>
      <c r="AA75" s="28"/>
      <c r="AB75" s="28"/>
      <c r="AC75" s="28"/>
      <c r="AD75" s="28"/>
      <c r="AE75" s="28"/>
      <c r="AF75" s="28"/>
      <c r="AG75" s="28"/>
      <c r="AH75" s="50"/>
      <c r="AI75" s="51"/>
      <c r="AJ75" s="28"/>
      <c r="AK75" s="28"/>
      <c r="AL75" s="28"/>
      <c r="AM75" s="28"/>
      <c r="AN75" s="28"/>
      <c r="AO75" s="28"/>
      <c r="AP75" s="28"/>
      <c r="AQ75" s="28"/>
      <c r="AR75" s="28"/>
      <c r="AS75" s="28"/>
      <c r="AT75" s="28"/>
      <c r="AU75" s="50"/>
    </row>
    <row r="76" spans="10:47" x14ac:dyDescent="0.35">
      <c r="J76" s="49"/>
      <c r="K76" s="28"/>
      <c r="L76" s="28"/>
      <c r="M76" s="28"/>
      <c r="N76" s="28"/>
      <c r="O76" s="28"/>
      <c r="P76" s="28"/>
      <c r="Q76" s="28"/>
      <c r="R76" s="28"/>
      <c r="S76" s="28"/>
      <c r="T76" s="28"/>
      <c r="U76" s="28"/>
      <c r="V76" s="50"/>
      <c r="W76" s="28"/>
      <c r="X76" s="28"/>
      <c r="Y76" s="28"/>
      <c r="Z76" s="28"/>
      <c r="AA76" s="28"/>
      <c r="AB76" s="28"/>
      <c r="AC76" s="28"/>
      <c r="AD76" s="28"/>
      <c r="AE76" s="28"/>
      <c r="AF76" s="28"/>
      <c r="AG76" s="28"/>
      <c r="AH76" s="50"/>
      <c r="AI76" s="51"/>
      <c r="AJ76" s="28"/>
      <c r="AK76" s="28"/>
      <c r="AL76" s="28"/>
      <c r="AM76" s="28"/>
      <c r="AN76" s="28"/>
      <c r="AO76" s="28"/>
      <c r="AP76" s="28"/>
      <c r="AQ76" s="28"/>
      <c r="AR76" s="28"/>
      <c r="AS76" s="28"/>
      <c r="AT76" s="28"/>
      <c r="AU76" s="50"/>
    </row>
    <row r="77" spans="10:47" x14ac:dyDescent="0.35">
      <c r="J77" s="49"/>
      <c r="K77" s="28"/>
      <c r="L77" s="28"/>
      <c r="M77" s="28"/>
      <c r="N77" s="28"/>
      <c r="O77" s="28"/>
      <c r="P77" s="28"/>
      <c r="Q77" s="28"/>
      <c r="R77" s="28"/>
      <c r="S77" s="28"/>
      <c r="T77" s="28"/>
      <c r="U77" s="28"/>
      <c r="V77" s="50"/>
      <c r="W77" s="28"/>
      <c r="X77" s="28"/>
      <c r="Y77" s="28"/>
      <c r="Z77" s="28"/>
      <c r="AA77" s="28"/>
      <c r="AB77" s="28"/>
      <c r="AC77" s="28"/>
      <c r="AD77" s="28"/>
      <c r="AE77" s="28"/>
      <c r="AF77" s="28"/>
      <c r="AG77" s="28"/>
      <c r="AH77" s="50"/>
      <c r="AI77" s="51"/>
      <c r="AJ77" s="28"/>
      <c r="AK77" s="28"/>
      <c r="AL77" s="28"/>
      <c r="AM77" s="28"/>
      <c r="AN77" s="28"/>
      <c r="AO77" s="28"/>
      <c r="AP77" s="28"/>
      <c r="AQ77" s="28"/>
      <c r="AR77" s="28"/>
      <c r="AS77" s="28"/>
      <c r="AT77" s="28"/>
      <c r="AU77" s="50"/>
    </row>
    <row r="78" spans="10:47" x14ac:dyDescent="0.35">
      <c r="J78" s="49"/>
      <c r="K78" s="28"/>
      <c r="L78" s="28"/>
      <c r="M78" s="28"/>
      <c r="N78" s="28"/>
      <c r="O78" s="28"/>
      <c r="P78" s="28"/>
      <c r="Q78" s="28"/>
      <c r="R78" s="28"/>
      <c r="S78" s="28"/>
      <c r="T78" s="28"/>
      <c r="U78" s="28"/>
      <c r="V78" s="50"/>
      <c r="W78" s="28"/>
      <c r="X78" s="28"/>
      <c r="Y78" s="28"/>
      <c r="Z78" s="28"/>
      <c r="AA78" s="28"/>
      <c r="AB78" s="28"/>
      <c r="AC78" s="28"/>
      <c r="AD78" s="28"/>
      <c r="AE78" s="28"/>
      <c r="AF78" s="28"/>
      <c r="AG78" s="28"/>
      <c r="AH78" s="50"/>
      <c r="AI78" s="51"/>
      <c r="AJ78" s="28"/>
      <c r="AK78" s="28"/>
      <c r="AL78" s="28"/>
      <c r="AM78" s="28"/>
      <c r="AN78" s="28"/>
      <c r="AO78" s="28"/>
      <c r="AP78" s="28"/>
      <c r="AQ78" s="28"/>
      <c r="AR78" s="28"/>
      <c r="AS78" s="28"/>
      <c r="AT78" s="28"/>
      <c r="AU78" s="50"/>
    </row>
    <row r="79" spans="10:47" x14ac:dyDescent="0.35">
      <c r="J79" s="49"/>
      <c r="K79" s="28"/>
      <c r="L79" s="28"/>
      <c r="M79" s="28"/>
      <c r="N79" s="28"/>
      <c r="O79" s="28"/>
      <c r="P79" s="28"/>
      <c r="Q79" s="28"/>
      <c r="R79" s="28"/>
      <c r="S79" s="28"/>
      <c r="T79" s="28"/>
      <c r="U79" s="28"/>
      <c r="V79" s="50"/>
      <c r="W79" s="28"/>
      <c r="X79" s="28"/>
      <c r="Y79" s="28"/>
      <c r="Z79" s="28"/>
      <c r="AA79" s="28"/>
      <c r="AB79" s="28"/>
      <c r="AC79" s="28"/>
      <c r="AD79" s="28"/>
      <c r="AE79" s="28"/>
      <c r="AF79" s="28"/>
      <c r="AG79" s="28"/>
      <c r="AH79" s="50"/>
      <c r="AI79" s="51"/>
      <c r="AJ79" s="28"/>
      <c r="AK79" s="28"/>
      <c r="AL79" s="28"/>
      <c r="AM79" s="28"/>
      <c r="AN79" s="28"/>
      <c r="AO79" s="28"/>
      <c r="AP79" s="28"/>
      <c r="AQ79" s="28"/>
      <c r="AR79" s="28"/>
      <c r="AS79" s="28"/>
      <c r="AT79" s="28"/>
      <c r="AU79" s="50"/>
    </row>
    <row r="80" spans="10:47" x14ac:dyDescent="0.35">
      <c r="J80" s="49"/>
      <c r="K80" s="28"/>
      <c r="L80" s="28"/>
      <c r="M80" s="28"/>
      <c r="N80" s="28"/>
      <c r="O80" s="28"/>
      <c r="P80" s="28"/>
      <c r="Q80" s="28"/>
      <c r="R80" s="28"/>
      <c r="S80" s="28"/>
      <c r="T80" s="28"/>
      <c r="U80" s="28"/>
      <c r="V80" s="50"/>
      <c r="W80" s="28"/>
      <c r="X80" s="28"/>
      <c r="Y80" s="28"/>
      <c r="Z80" s="28"/>
      <c r="AA80" s="28"/>
      <c r="AB80" s="28"/>
      <c r="AC80" s="28"/>
      <c r="AD80" s="28"/>
      <c r="AE80" s="28"/>
      <c r="AF80" s="28"/>
      <c r="AG80" s="28"/>
      <c r="AH80" s="50"/>
      <c r="AI80" s="51"/>
      <c r="AJ80" s="28"/>
      <c r="AK80" s="28"/>
      <c r="AL80" s="28"/>
      <c r="AM80" s="28"/>
      <c r="AN80" s="28"/>
      <c r="AO80" s="28"/>
      <c r="AP80" s="28"/>
      <c r="AQ80" s="28"/>
      <c r="AR80" s="28"/>
      <c r="AS80" s="28"/>
      <c r="AT80" s="28"/>
      <c r="AU80" s="50"/>
    </row>
    <row r="81" spans="10:47" x14ac:dyDescent="0.35">
      <c r="J81" s="49"/>
      <c r="K81" s="28"/>
      <c r="L81" s="28"/>
      <c r="M81" s="28"/>
      <c r="N81" s="28"/>
      <c r="O81" s="28"/>
      <c r="P81" s="28"/>
      <c r="Q81" s="28"/>
      <c r="R81" s="28"/>
      <c r="S81" s="28"/>
      <c r="T81" s="28"/>
      <c r="U81" s="28"/>
      <c r="V81" s="50"/>
      <c r="W81" s="28"/>
      <c r="X81" s="28"/>
      <c r="Y81" s="28"/>
      <c r="Z81" s="28"/>
      <c r="AA81" s="28"/>
      <c r="AB81" s="28"/>
      <c r="AC81" s="28"/>
      <c r="AD81" s="28"/>
      <c r="AE81" s="28"/>
      <c r="AF81" s="28"/>
      <c r="AG81" s="28"/>
      <c r="AH81" s="50"/>
      <c r="AI81" s="51"/>
      <c r="AJ81" s="28"/>
      <c r="AK81" s="28"/>
      <c r="AL81" s="28"/>
      <c r="AM81" s="28"/>
      <c r="AN81" s="28"/>
      <c r="AO81" s="28"/>
      <c r="AP81" s="28"/>
      <c r="AQ81" s="28"/>
      <c r="AR81" s="28"/>
      <c r="AS81" s="28"/>
      <c r="AT81" s="28"/>
      <c r="AU81" s="50"/>
    </row>
    <row r="82" spans="10:47" x14ac:dyDescent="0.35">
      <c r="J82" s="49"/>
      <c r="K82" s="28"/>
      <c r="L82" s="28"/>
      <c r="M82" s="28"/>
      <c r="N82" s="28"/>
      <c r="O82" s="28"/>
      <c r="P82" s="28"/>
      <c r="Q82" s="28"/>
      <c r="R82" s="28"/>
      <c r="S82" s="28"/>
      <c r="T82" s="28"/>
      <c r="U82" s="28"/>
      <c r="V82" s="50"/>
      <c r="W82" s="28"/>
      <c r="X82" s="28"/>
      <c r="Y82" s="28"/>
      <c r="Z82" s="28"/>
      <c r="AA82" s="28"/>
      <c r="AB82" s="28"/>
      <c r="AC82" s="28"/>
      <c r="AD82" s="28"/>
      <c r="AE82" s="28"/>
      <c r="AF82" s="28"/>
      <c r="AG82" s="28"/>
      <c r="AH82" s="50"/>
      <c r="AI82" s="51"/>
      <c r="AJ82" s="28"/>
      <c r="AK82" s="28"/>
      <c r="AL82" s="28"/>
      <c r="AM82" s="28"/>
      <c r="AN82" s="28"/>
      <c r="AO82" s="28"/>
      <c r="AP82" s="28"/>
      <c r="AQ82" s="28"/>
      <c r="AR82" s="28"/>
      <c r="AS82" s="28"/>
      <c r="AT82" s="28"/>
      <c r="AU82" s="50"/>
    </row>
    <row r="83" spans="10:47" x14ac:dyDescent="0.35">
      <c r="J83" s="49"/>
      <c r="K83" s="28"/>
      <c r="L83" s="28"/>
      <c r="M83" s="28"/>
      <c r="N83" s="28"/>
      <c r="O83" s="28"/>
      <c r="P83" s="28"/>
      <c r="Q83" s="28"/>
      <c r="R83" s="28"/>
      <c r="S83" s="28"/>
      <c r="T83" s="28"/>
      <c r="U83" s="28"/>
      <c r="V83" s="50"/>
      <c r="W83" s="28"/>
      <c r="X83" s="28"/>
      <c r="Y83" s="28"/>
      <c r="Z83" s="28"/>
      <c r="AA83" s="28"/>
      <c r="AB83" s="28"/>
      <c r="AC83" s="28"/>
      <c r="AD83" s="28"/>
      <c r="AE83" s="28"/>
      <c r="AF83" s="28"/>
      <c r="AG83" s="28"/>
      <c r="AH83" s="50"/>
      <c r="AI83" s="51"/>
      <c r="AJ83" s="28"/>
      <c r="AK83" s="28"/>
      <c r="AL83" s="28"/>
      <c r="AM83" s="28"/>
      <c r="AN83" s="28"/>
      <c r="AO83" s="28"/>
      <c r="AP83" s="28"/>
      <c r="AQ83" s="28"/>
      <c r="AR83" s="28"/>
      <c r="AS83" s="28"/>
      <c r="AT83" s="28"/>
      <c r="AU83" s="50"/>
    </row>
    <row r="84" spans="10:47" x14ac:dyDescent="0.35">
      <c r="J84" s="49"/>
      <c r="K84" s="28"/>
      <c r="L84" s="28"/>
      <c r="M84" s="28"/>
      <c r="N84" s="28"/>
      <c r="O84" s="28"/>
      <c r="P84" s="28"/>
      <c r="Q84" s="28"/>
      <c r="R84" s="28"/>
      <c r="S84" s="28"/>
      <c r="T84" s="28"/>
      <c r="U84" s="28"/>
      <c r="V84" s="50"/>
      <c r="W84" s="28"/>
      <c r="X84" s="28"/>
      <c r="Y84" s="28"/>
      <c r="Z84" s="28"/>
      <c r="AA84" s="28"/>
      <c r="AB84" s="28"/>
      <c r="AC84" s="28"/>
      <c r="AD84" s="28"/>
      <c r="AE84" s="28"/>
      <c r="AF84" s="28"/>
      <c r="AG84" s="28"/>
      <c r="AH84" s="50"/>
      <c r="AI84" s="51"/>
      <c r="AJ84" s="28"/>
      <c r="AK84" s="28"/>
      <c r="AL84" s="28"/>
      <c r="AM84" s="28"/>
      <c r="AN84" s="28"/>
      <c r="AO84" s="28"/>
      <c r="AP84" s="28"/>
      <c r="AQ84" s="28"/>
      <c r="AR84" s="28"/>
      <c r="AS84" s="28"/>
      <c r="AT84" s="28"/>
      <c r="AU84" s="50"/>
    </row>
    <row r="85" spans="10:47" x14ac:dyDescent="0.35">
      <c r="J85" s="49"/>
      <c r="K85" s="28"/>
      <c r="L85" s="28"/>
      <c r="M85" s="28"/>
      <c r="N85" s="28"/>
      <c r="O85" s="28"/>
      <c r="P85" s="28"/>
      <c r="Q85" s="28"/>
      <c r="R85" s="28"/>
      <c r="S85" s="28"/>
      <c r="T85" s="28"/>
      <c r="U85" s="28"/>
      <c r="V85" s="50"/>
      <c r="W85" s="28"/>
      <c r="X85" s="28"/>
      <c r="Y85" s="28"/>
      <c r="Z85" s="28"/>
      <c r="AA85" s="28"/>
      <c r="AB85" s="28"/>
      <c r="AC85" s="28"/>
      <c r="AD85" s="28"/>
      <c r="AE85" s="28"/>
      <c r="AF85" s="28"/>
      <c r="AG85" s="28"/>
      <c r="AH85" s="50"/>
      <c r="AI85" s="51"/>
      <c r="AJ85" s="28"/>
      <c r="AK85" s="28"/>
      <c r="AL85" s="28"/>
      <c r="AM85" s="28"/>
      <c r="AN85" s="28"/>
      <c r="AO85" s="28"/>
      <c r="AP85" s="28"/>
      <c r="AQ85" s="28"/>
      <c r="AR85" s="28"/>
      <c r="AS85" s="28"/>
      <c r="AT85" s="28"/>
      <c r="AU85" s="50"/>
    </row>
    <row r="86" spans="10:47" x14ac:dyDescent="0.35">
      <c r="J86" s="49"/>
      <c r="K86" s="28"/>
      <c r="L86" s="28"/>
      <c r="M86" s="28"/>
      <c r="N86" s="28"/>
      <c r="O86" s="28"/>
      <c r="P86" s="28"/>
      <c r="Q86" s="28"/>
      <c r="R86" s="28"/>
      <c r="S86" s="28"/>
      <c r="T86" s="28"/>
      <c r="U86" s="28"/>
      <c r="V86" s="50"/>
      <c r="W86" s="28"/>
      <c r="X86" s="28"/>
      <c r="Y86" s="28"/>
      <c r="Z86" s="28"/>
      <c r="AA86" s="28"/>
      <c r="AB86" s="28"/>
      <c r="AC86" s="28"/>
      <c r="AD86" s="28"/>
      <c r="AE86" s="28"/>
      <c r="AF86" s="28"/>
      <c r="AG86" s="28"/>
      <c r="AH86" s="50"/>
      <c r="AI86" s="51"/>
      <c r="AJ86" s="28"/>
      <c r="AK86" s="28"/>
      <c r="AL86" s="28"/>
      <c r="AM86" s="28"/>
      <c r="AN86" s="28"/>
      <c r="AO86" s="28"/>
      <c r="AP86" s="28"/>
      <c r="AQ86" s="28"/>
      <c r="AR86" s="28"/>
      <c r="AS86" s="28"/>
      <c r="AT86" s="28"/>
      <c r="AU86" s="50"/>
    </row>
    <row r="87" spans="10:47" x14ac:dyDescent="0.35">
      <c r="J87" s="49"/>
      <c r="K87" s="28"/>
      <c r="L87" s="28"/>
      <c r="M87" s="28"/>
      <c r="N87" s="28"/>
      <c r="O87" s="28"/>
      <c r="P87" s="28"/>
      <c r="Q87" s="28"/>
      <c r="R87" s="28"/>
      <c r="S87" s="28"/>
      <c r="T87" s="28"/>
      <c r="U87" s="28"/>
      <c r="V87" s="50"/>
      <c r="W87" s="28"/>
      <c r="X87" s="28"/>
      <c r="Y87" s="28"/>
      <c r="Z87" s="28"/>
      <c r="AA87" s="28"/>
      <c r="AB87" s="28"/>
      <c r="AC87" s="28"/>
      <c r="AD87" s="28"/>
      <c r="AE87" s="28"/>
      <c r="AF87" s="28"/>
      <c r="AG87" s="28"/>
      <c r="AH87" s="50"/>
      <c r="AI87" s="51"/>
      <c r="AJ87" s="28"/>
      <c r="AK87" s="28"/>
      <c r="AL87" s="28"/>
      <c r="AM87" s="28"/>
      <c r="AN87" s="28"/>
      <c r="AO87" s="28"/>
      <c r="AP87" s="28"/>
      <c r="AQ87" s="28"/>
      <c r="AR87" s="28"/>
      <c r="AS87" s="28"/>
      <c r="AT87" s="28"/>
      <c r="AU87" s="50"/>
    </row>
    <row r="88" spans="10:47" x14ac:dyDescent="0.35">
      <c r="J88" s="49"/>
      <c r="K88" s="28"/>
      <c r="L88" s="28"/>
      <c r="M88" s="28"/>
      <c r="N88" s="28"/>
      <c r="O88" s="28"/>
      <c r="P88" s="28"/>
      <c r="Q88" s="28"/>
      <c r="R88" s="28"/>
      <c r="S88" s="28"/>
      <c r="T88" s="28"/>
      <c r="U88" s="28"/>
      <c r="V88" s="50"/>
      <c r="W88" s="28"/>
      <c r="X88" s="28"/>
      <c r="Y88" s="28"/>
      <c r="Z88" s="28"/>
      <c r="AA88" s="28"/>
      <c r="AB88" s="28"/>
      <c r="AC88" s="28"/>
      <c r="AD88" s="28"/>
      <c r="AE88" s="28"/>
      <c r="AF88" s="28"/>
      <c r="AG88" s="28"/>
      <c r="AH88" s="50"/>
      <c r="AI88" s="51"/>
      <c r="AJ88" s="28"/>
      <c r="AK88" s="28"/>
      <c r="AL88" s="28"/>
      <c r="AM88" s="28"/>
      <c r="AN88" s="28"/>
      <c r="AO88" s="28"/>
      <c r="AP88" s="28"/>
      <c r="AQ88" s="28"/>
      <c r="AR88" s="28"/>
      <c r="AS88" s="28"/>
      <c r="AT88" s="28"/>
      <c r="AU88" s="50"/>
    </row>
    <row r="89" spans="10:47" x14ac:dyDescent="0.35">
      <c r="J89" s="49"/>
      <c r="K89" s="28"/>
      <c r="L89" s="28"/>
      <c r="M89" s="28"/>
      <c r="N89" s="28"/>
      <c r="O89" s="28"/>
      <c r="P89" s="28"/>
      <c r="Q89" s="28"/>
      <c r="R89" s="28"/>
      <c r="S89" s="28"/>
      <c r="T89" s="28"/>
      <c r="U89" s="28"/>
      <c r="V89" s="50"/>
      <c r="W89" s="28"/>
      <c r="X89" s="28"/>
      <c r="Y89" s="28"/>
      <c r="Z89" s="28"/>
      <c r="AA89" s="28"/>
      <c r="AB89" s="28"/>
      <c r="AC89" s="28"/>
      <c r="AD89" s="28"/>
      <c r="AE89" s="28"/>
      <c r="AF89" s="28"/>
      <c r="AG89" s="28"/>
      <c r="AH89" s="50"/>
      <c r="AI89" s="51"/>
      <c r="AJ89" s="28"/>
      <c r="AK89" s="28"/>
      <c r="AL89" s="28"/>
      <c r="AM89" s="28"/>
      <c r="AN89" s="28"/>
      <c r="AO89" s="28"/>
      <c r="AP89" s="28"/>
      <c r="AQ89" s="28"/>
      <c r="AR89" s="28"/>
      <c r="AS89" s="28"/>
      <c r="AT89" s="28"/>
      <c r="AU89" s="50"/>
    </row>
    <row r="90" spans="10:47" x14ac:dyDescent="0.35">
      <c r="J90" s="49"/>
      <c r="K90" s="28"/>
      <c r="L90" s="28"/>
      <c r="M90" s="28"/>
      <c r="N90" s="28"/>
      <c r="O90" s="28"/>
      <c r="P90" s="28"/>
      <c r="Q90" s="28"/>
      <c r="R90" s="28"/>
      <c r="S90" s="28"/>
      <c r="T90" s="28"/>
      <c r="U90" s="28"/>
      <c r="V90" s="50"/>
      <c r="W90" s="28"/>
      <c r="X90" s="28"/>
      <c r="Y90" s="28"/>
      <c r="Z90" s="28"/>
      <c r="AA90" s="28"/>
      <c r="AB90" s="28"/>
      <c r="AC90" s="28"/>
      <c r="AD90" s="28"/>
      <c r="AE90" s="28"/>
      <c r="AF90" s="28"/>
      <c r="AG90" s="28"/>
      <c r="AH90" s="50"/>
      <c r="AI90" s="51"/>
      <c r="AJ90" s="28"/>
      <c r="AK90" s="28"/>
      <c r="AL90" s="28"/>
      <c r="AM90" s="28"/>
      <c r="AN90" s="28"/>
      <c r="AO90" s="28"/>
      <c r="AP90" s="28"/>
      <c r="AQ90" s="28"/>
      <c r="AR90" s="28"/>
      <c r="AS90" s="28"/>
      <c r="AT90" s="28"/>
      <c r="AU90" s="50"/>
    </row>
    <row r="91" spans="10:47" x14ac:dyDescent="0.35">
      <c r="J91" s="49"/>
      <c r="K91" s="28"/>
      <c r="L91" s="28"/>
      <c r="M91" s="28"/>
      <c r="N91" s="28"/>
      <c r="O91" s="28"/>
      <c r="P91" s="28"/>
      <c r="Q91" s="28"/>
      <c r="R91" s="28"/>
      <c r="S91" s="28"/>
      <c r="T91" s="28"/>
      <c r="U91" s="28"/>
      <c r="V91" s="50"/>
      <c r="W91" s="28"/>
      <c r="X91" s="28"/>
      <c r="Y91" s="28"/>
      <c r="Z91" s="28"/>
      <c r="AA91" s="28"/>
      <c r="AB91" s="28"/>
      <c r="AC91" s="28"/>
      <c r="AD91" s="28"/>
      <c r="AE91" s="28"/>
      <c r="AF91" s="28"/>
      <c r="AG91" s="28"/>
      <c r="AH91" s="50"/>
      <c r="AI91" s="51"/>
      <c r="AJ91" s="28"/>
      <c r="AK91" s="28"/>
      <c r="AL91" s="28"/>
      <c r="AM91" s="28"/>
      <c r="AN91" s="28"/>
      <c r="AO91" s="28"/>
      <c r="AP91" s="28"/>
      <c r="AQ91" s="28"/>
      <c r="AR91" s="28"/>
      <c r="AS91" s="28"/>
      <c r="AT91" s="28"/>
      <c r="AU91" s="50"/>
    </row>
    <row r="92" spans="10:47" x14ac:dyDescent="0.35">
      <c r="J92" s="49"/>
      <c r="K92" s="28"/>
      <c r="L92" s="28"/>
      <c r="M92" s="28"/>
      <c r="N92" s="28"/>
      <c r="O92" s="28"/>
      <c r="P92" s="28"/>
      <c r="Q92" s="28"/>
      <c r="R92" s="28"/>
      <c r="S92" s="28"/>
      <c r="T92" s="28"/>
      <c r="U92" s="28"/>
      <c r="V92" s="50"/>
      <c r="W92" s="28"/>
      <c r="X92" s="28"/>
      <c r="Y92" s="28"/>
      <c r="Z92" s="28"/>
      <c r="AA92" s="28"/>
      <c r="AB92" s="28"/>
      <c r="AC92" s="28"/>
      <c r="AD92" s="28"/>
      <c r="AE92" s="28"/>
      <c r="AF92" s="28"/>
      <c r="AG92" s="28"/>
      <c r="AH92" s="50"/>
      <c r="AI92" s="51"/>
      <c r="AJ92" s="28"/>
      <c r="AK92" s="28"/>
      <c r="AL92" s="28"/>
      <c r="AM92" s="28"/>
      <c r="AN92" s="28"/>
      <c r="AO92" s="28"/>
      <c r="AP92" s="28"/>
      <c r="AQ92" s="28"/>
      <c r="AR92" s="28"/>
      <c r="AS92" s="28"/>
      <c r="AT92" s="28"/>
      <c r="AU92" s="50"/>
    </row>
    <row r="93" spans="10:47" x14ac:dyDescent="0.35">
      <c r="J93" s="49"/>
      <c r="K93" s="28"/>
      <c r="L93" s="28"/>
      <c r="M93" s="28"/>
      <c r="N93" s="28"/>
      <c r="O93" s="28"/>
      <c r="P93" s="28"/>
      <c r="Q93" s="28"/>
      <c r="R93" s="28"/>
      <c r="S93" s="28"/>
      <c r="T93" s="28"/>
      <c r="U93" s="28"/>
      <c r="V93" s="50"/>
      <c r="W93" s="28"/>
      <c r="X93" s="28"/>
      <c r="Y93" s="28"/>
      <c r="Z93" s="28"/>
      <c r="AA93" s="28"/>
      <c r="AB93" s="28"/>
      <c r="AC93" s="28"/>
      <c r="AD93" s="28"/>
      <c r="AE93" s="28"/>
      <c r="AF93" s="28"/>
      <c r="AG93" s="28"/>
      <c r="AH93" s="50"/>
      <c r="AI93" s="51"/>
      <c r="AJ93" s="28"/>
      <c r="AK93" s="28"/>
      <c r="AL93" s="28"/>
      <c r="AM93" s="28"/>
      <c r="AN93" s="28"/>
      <c r="AO93" s="28"/>
      <c r="AP93" s="28"/>
      <c r="AQ93" s="28"/>
      <c r="AR93" s="28"/>
      <c r="AS93" s="28"/>
      <c r="AT93" s="28"/>
      <c r="AU93" s="50"/>
    </row>
    <row r="94" spans="10:47" x14ac:dyDescent="0.35">
      <c r="J94" s="49"/>
      <c r="K94" s="28"/>
      <c r="L94" s="28"/>
      <c r="M94" s="28"/>
      <c r="N94" s="28"/>
      <c r="O94" s="28"/>
      <c r="P94" s="28"/>
      <c r="Q94" s="28"/>
      <c r="R94" s="28"/>
      <c r="S94" s="28"/>
      <c r="T94" s="28"/>
      <c r="U94" s="28"/>
      <c r="V94" s="50"/>
      <c r="W94" s="28"/>
      <c r="X94" s="28"/>
      <c r="Y94" s="28"/>
      <c r="Z94" s="28"/>
      <c r="AA94" s="28"/>
      <c r="AB94" s="28"/>
      <c r="AC94" s="28"/>
      <c r="AD94" s="28"/>
      <c r="AE94" s="28"/>
      <c r="AF94" s="28"/>
      <c r="AG94" s="28"/>
      <c r="AH94" s="50"/>
      <c r="AI94" s="51"/>
      <c r="AJ94" s="28"/>
      <c r="AK94" s="28"/>
      <c r="AL94" s="28"/>
      <c r="AM94" s="28"/>
      <c r="AN94" s="28"/>
      <c r="AO94" s="28"/>
      <c r="AP94" s="28"/>
      <c r="AQ94" s="28"/>
      <c r="AR94" s="28"/>
      <c r="AS94" s="28"/>
      <c r="AT94" s="28"/>
      <c r="AU94" s="50"/>
    </row>
    <row r="95" spans="10:47" x14ac:dyDescent="0.35">
      <c r="J95" s="49"/>
      <c r="K95" s="28"/>
      <c r="L95" s="28"/>
      <c r="M95" s="28"/>
      <c r="N95" s="28"/>
      <c r="O95" s="28"/>
      <c r="P95" s="28"/>
      <c r="Q95" s="28"/>
      <c r="R95" s="28"/>
      <c r="S95" s="28"/>
      <c r="T95" s="28"/>
      <c r="U95" s="28"/>
      <c r="V95" s="50"/>
      <c r="W95" s="28"/>
      <c r="X95" s="28"/>
      <c r="Y95" s="28"/>
      <c r="Z95" s="28"/>
      <c r="AA95" s="28"/>
      <c r="AB95" s="28"/>
      <c r="AC95" s="28"/>
      <c r="AD95" s="28"/>
      <c r="AE95" s="28"/>
      <c r="AF95" s="28"/>
      <c r="AG95" s="28"/>
      <c r="AH95" s="50"/>
      <c r="AI95" s="51"/>
      <c r="AJ95" s="28"/>
      <c r="AK95" s="28"/>
      <c r="AL95" s="28"/>
      <c r="AM95" s="28"/>
      <c r="AN95" s="28"/>
      <c r="AO95" s="28"/>
      <c r="AP95" s="28"/>
      <c r="AQ95" s="28"/>
      <c r="AR95" s="28"/>
      <c r="AS95" s="28"/>
      <c r="AT95" s="28"/>
      <c r="AU95" s="50"/>
    </row>
    <row r="96" spans="10:47" x14ac:dyDescent="0.35">
      <c r="J96" s="49"/>
      <c r="K96" s="28"/>
      <c r="L96" s="28"/>
      <c r="M96" s="28"/>
      <c r="N96" s="28"/>
      <c r="O96" s="28"/>
      <c r="P96" s="28"/>
      <c r="Q96" s="28"/>
      <c r="R96" s="28"/>
      <c r="S96" s="28"/>
      <c r="T96" s="28"/>
      <c r="U96" s="28"/>
      <c r="V96" s="50"/>
      <c r="W96" s="28"/>
      <c r="X96" s="28"/>
      <c r="Y96" s="28"/>
      <c r="Z96" s="28"/>
      <c r="AA96" s="28"/>
      <c r="AB96" s="28"/>
      <c r="AC96" s="28"/>
      <c r="AD96" s="28"/>
      <c r="AE96" s="28"/>
      <c r="AF96" s="28"/>
      <c r="AG96" s="28"/>
      <c r="AH96" s="50"/>
      <c r="AI96" s="51"/>
      <c r="AJ96" s="28"/>
      <c r="AK96" s="28"/>
      <c r="AL96" s="28"/>
      <c r="AM96" s="28"/>
      <c r="AN96" s="28"/>
      <c r="AO96" s="28"/>
      <c r="AP96" s="28"/>
      <c r="AQ96" s="28"/>
      <c r="AR96" s="28"/>
      <c r="AS96" s="28"/>
      <c r="AT96" s="28"/>
      <c r="AU96" s="50"/>
    </row>
    <row r="97" spans="10:47" x14ac:dyDescent="0.35">
      <c r="J97" s="49"/>
      <c r="K97" s="28"/>
      <c r="L97" s="28"/>
      <c r="M97" s="28"/>
      <c r="N97" s="28"/>
      <c r="O97" s="28"/>
      <c r="P97" s="28"/>
      <c r="Q97" s="28"/>
      <c r="R97" s="28"/>
      <c r="S97" s="28"/>
      <c r="T97" s="28"/>
      <c r="U97" s="28"/>
      <c r="V97" s="50"/>
      <c r="W97" s="28"/>
      <c r="X97" s="28"/>
      <c r="Y97" s="28"/>
      <c r="Z97" s="28"/>
      <c r="AA97" s="28"/>
      <c r="AB97" s="28"/>
      <c r="AC97" s="28"/>
      <c r="AD97" s="28"/>
      <c r="AE97" s="28"/>
      <c r="AF97" s="28"/>
      <c r="AG97" s="28"/>
      <c r="AH97" s="50"/>
      <c r="AI97" s="51"/>
      <c r="AJ97" s="28"/>
      <c r="AK97" s="28"/>
      <c r="AL97" s="28"/>
      <c r="AM97" s="28"/>
      <c r="AN97" s="28"/>
      <c r="AO97" s="28"/>
      <c r="AP97" s="28"/>
      <c r="AQ97" s="28"/>
      <c r="AR97" s="28"/>
      <c r="AS97" s="28"/>
      <c r="AT97" s="28"/>
      <c r="AU97" s="50"/>
    </row>
    <row r="98" spans="10:47" x14ac:dyDescent="0.35">
      <c r="J98" s="49"/>
      <c r="K98" s="28"/>
      <c r="L98" s="28"/>
      <c r="M98" s="28"/>
      <c r="N98" s="28"/>
      <c r="O98" s="28"/>
      <c r="P98" s="28"/>
      <c r="Q98" s="28"/>
      <c r="R98" s="28"/>
      <c r="S98" s="28"/>
      <c r="T98" s="28"/>
      <c r="U98" s="28"/>
      <c r="V98" s="50"/>
      <c r="W98" s="28"/>
      <c r="X98" s="28"/>
      <c r="Y98" s="28"/>
      <c r="Z98" s="28"/>
      <c r="AA98" s="28"/>
      <c r="AB98" s="28"/>
      <c r="AC98" s="28"/>
      <c r="AD98" s="28"/>
      <c r="AE98" s="28"/>
      <c r="AF98" s="28"/>
      <c r="AG98" s="28"/>
      <c r="AH98" s="50"/>
      <c r="AI98" s="51"/>
      <c r="AJ98" s="28"/>
      <c r="AK98" s="28"/>
      <c r="AL98" s="28"/>
      <c r="AM98" s="28"/>
      <c r="AN98" s="28"/>
      <c r="AO98" s="28"/>
      <c r="AP98" s="28"/>
      <c r="AQ98" s="28"/>
      <c r="AR98" s="28"/>
      <c r="AS98" s="28"/>
      <c r="AT98" s="28"/>
      <c r="AU98" s="50"/>
    </row>
    <row r="99" spans="10:47" x14ac:dyDescent="0.35">
      <c r="J99" s="49"/>
      <c r="K99" s="28"/>
      <c r="L99" s="28"/>
      <c r="M99" s="28"/>
      <c r="N99" s="28"/>
      <c r="O99" s="28"/>
      <c r="P99" s="28"/>
      <c r="Q99" s="28"/>
      <c r="R99" s="28"/>
      <c r="S99" s="28"/>
      <c r="T99" s="28"/>
      <c r="U99" s="28"/>
      <c r="V99" s="50"/>
      <c r="W99" s="28"/>
      <c r="X99" s="28"/>
      <c r="Y99" s="28"/>
      <c r="Z99" s="28"/>
      <c r="AA99" s="28"/>
      <c r="AB99" s="28"/>
      <c r="AC99" s="28"/>
      <c r="AD99" s="28"/>
      <c r="AE99" s="28"/>
      <c r="AF99" s="28"/>
      <c r="AG99" s="28"/>
      <c r="AH99" s="50"/>
      <c r="AI99" s="51"/>
      <c r="AJ99" s="28"/>
      <c r="AK99" s="28"/>
      <c r="AL99" s="28"/>
      <c r="AM99" s="28"/>
      <c r="AN99" s="28"/>
      <c r="AO99" s="28"/>
      <c r="AP99" s="28"/>
      <c r="AQ99" s="28"/>
      <c r="AR99" s="28"/>
      <c r="AS99" s="28"/>
      <c r="AT99" s="28"/>
      <c r="AU99" s="50"/>
    </row>
    <row r="100" spans="10:47" x14ac:dyDescent="0.35">
      <c r="J100" s="49"/>
      <c r="K100" s="28"/>
      <c r="L100" s="28"/>
      <c r="M100" s="28"/>
      <c r="N100" s="28"/>
      <c r="O100" s="28"/>
      <c r="P100" s="28"/>
      <c r="Q100" s="28"/>
      <c r="R100" s="28"/>
      <c r="S100" s="28"/>
      <c r="T100" s="28"/>
      <c r="U100" s="28"/>
      <c r="V100" s="50"/>
      <c r="W100" s="28"/>
      <c r="X100" s="28"/>
      <c r="Y100" s="28"/>
      <c r="Z100" s="28"/>
      <c r="AA100" s="28"/>
      <c r="AB100" s="28"/>
      <c r="AC100" s="28"/>
      <c r="AD100" s="28"/>
      <c r="AE100" s="28"/>
      <c r="AF100" s="28"/>
      <c r="AG100" s="28"/>
      <c r="AH100" s="50"/>
      <c r="AI100" s="51"/>
      <c r="AJ100" s="28"/>
      <c r="AK100" s="28"/>
      <c r="AL100" s="28"/>
      <c r="AM100" s="28"/>
      <c r="AN100" s="28"/>
      <c r="AO100" s="28"/>
      <c r="AP100" s="28"/>
      <c r="AQ100" s="28"/>
      <c r="AR100" s="28"/>
      <c r="AS100" s="28"/>
      <c r="AT100" s="28"/>
      <c r="AU100" s="50"/>
    </row>
    <row r="101" spans="10:47" x14ac:dyDescent="0.35">
      <c r="J101" s="49"/>
      <c r="K101" s="28"/>
      <c r="L101" s="28"/>
      <c r="M101" s="28"/>
      <c r="N101" s="28"/>
      <c r="O101" s="28"/>
      <c r="P101" s="28"/>
      <c r="Q101" s="28"/>
      <c r="R101" s="28"/>
      <c r="S101" s="28"/>
      <c r="T101" s="28"/>
      <c r="U101" s="28"/>
      <c r="V101" s="50"/>
      <c r="W101" s="28"/>
      <c r="X101" s="28"/>
      <c r="Y101" s="28"/>
      <c r="Z101" s="28"/>
      <c r="AA101" s="28"/>
      <c r="AB101" s="28"/>
      <c r="AC101" s="28"/>
      <c r="AD101" s="28"/>
      <c r="AE101" s="28"/>
      <c r="AF101" s="28"/>
      <c r="AG101" s="28"/>
      <c r="AH101" s="50"/>
      <c r="AI101" s="51"/>
      <c r="AJ101" s="28"/>
      <c r="AK101" s="28"/>
      <c r="AL101" s="28"/>
      <c r="AM101" s="28"/>
      <c r="AN101" s="28"/>
      <c r="AO101" s="28"/>
      <c r="AP101" s="28"/>
      <c r="AQ101" s="28"/>
      <c r="AR101" s="28"/>
      <c r="AS101" s="28"/>
      <c r="AT101" s="28"/>
      <c r="AU101" s="50"/>
    </row>
    <row r="102" spans="10:47" x14ac:dyDescent="0.35">
      <c r="J102" s="49"/>
      <c r="K102" s="28"/>
      <c r="L102" s="28"/>
      <c r="M102" s="28"/>
      <c r="N102" s="28"/>
      <c r="O102" s="28"/>
      <c r="P102" s="28"/>
      <c r="Q102" s="28"/>
      <c r="R102" s="28"/>
      <c r="S102" s="28"/>
      <c r="T102" s="28"/>
      <c r="U102" s="28"/>
      <c r="V102" s="50"/>
      <c r="W102" s="28"/>
      <c r="X102" s="28"/>
      <c r="Y102" s="28"/>
      <c r="Z102" s="28"/>
      <c r="AA102" s="28"/>
      <c r="AB102" s="28"/>
      <c r="AC102" s="28"/>
      <c r="AD102" s="28"/>
      <c r="AE102" s="28"/>
      <c r="AF102" s="28"/>
      <c r="AG102" s="28"/>
      <c r="AH102" s="50"/>
      <c r="AI102" s="51"/>
      <c r="AJ102" s="28"/>
      <c r="AK102" s="28"/>
      <c r="AL102" s="28"/>
      <c r="AM102" s="28"/>
      <c r="AN102" s="28"/>
      <c r="AO102" s="28"/>
      <c r="AP102" s="28"/>
      <c r="AQ102" s="28"/>
      <c r="AR102" s="28"/>
      <c r="AS102" s="28"/>
      <c r="AT102" s="28"/>
      <c r="AU102" s="50"/>
    </row>
    <row r="103" spans="10:47" x14ac:dyDescent="0.35">
      <c r="J103" s="49"/>
      <c r="K103" s="28"/>
      <c r="L103" s="28"/>
      <c r="M103" s="28"/>
      <c r="N103" s="28"/>
      <c r="O103" s="28"/>
      <c r="P103" s="28"/>
      <c r="Q103" s="28"/>
      <c r="R103" s="28"/>
      <c r="S103" s="28"/>
      <c r="T103" s="28"/>
      <c r="U103" s="28"/>
      <c r="V103" s="50"/>
      <c r="W103" s="28"/>
      <c r="X103" s="28"/>
      <c r="Y103" s="28"/>
      <c r="Z103" s="28"/>
      <c r="AA103" s="28"/>
      <c r="AB103" s="28"/>
      <c r="AC103" s="28"/>
      <c r="AD103" s="28"/>
      <c r="AE103" s="28"/>
      <c r="AF103" s="28"/>
      <c r="AG103" s="28"/>
      <c r="AH103" s="50"/>
      <c r="AI103" s="51"/>
      <c r="AJ103" s="28"/>
      <c r="AK103" s="28"/>
      <c r="AL103" s="28"/>
      <c r="AM103" s="28"/>
      <c r="AN103" s="28"/>
      <c r="AO103" s="28"/>
      <c r="AP103" s="28"/>
      <c r="AQ103" s="28"/>
      <c r="AR103" s="28"/>
      <c r="AS103" s="28"/>
      <c r="AT103" s="28"/>
      <c r="AU103" s="50"/>
    </row>
    <row r="104" spans="10:47" x14ac:dyDescent="0.35">
      <c r="J104" s="49"/>
      <c r="K104" s="28"/>
      <c r="L104" s="28"/>
      <c r="M104" s="28"/>
      <c r="N104" s="28"/>
      <c r="O104" s="28"/>
      <c r="P104" s="28"/>
      <c r="Q104" s="28"/>
      <c r="R104" s="28"/>
      <c r="S104" s="28"/>
      <c r="T104" s="28"/>
      <c r="U104" s="28"/>
      <c r="V104" s="50"/>
      <c r="W104" s="28"/>
      <c r="X104" s="28"/>
      <c r="Y104" s="28"/>
      <c r="Z104" s="28"/>
      <c r="AA104" s="28"/>
      <c r="AB104" s="28"/>
      <c r="AC104" s="28"/>
      <c r="AD104" s="28"/>
      <c r="AE104" s="28"/>
      <c r="AF104" s="28"/>
      <c r="AG104" s="28"/>
      <c r="AH104" s="50"/>
      <c r="AI104" s="51"/>
      <c r="AJ104" s="28"/>
      <c r="AK104" s="28"/>
      <c r="AL104" s="28"/>
      <c r="AM104" s="28"/>
      <c r="AN104" s="28"/>
      <c r="AO104" s="28"/>
      <c r="AP104" s="28"/>
      <c r="AQ104" s="28"/>
      <c r="AR104" s="28"/>
      <c r="AS104" s="28"/>
      <c r="AT104" s="28"/>
      <c r="AU104" s="50"/>
    </row>
    <row r="105" spans="10:47" x14ac:dyDescent="0.35">
      <c r="J105" s="49"/>
      <c r="K105" s="28"/>
      <c r="L105" s="28"/>
      <c r="M105" s="28"/>
      <c r="N105" s="28"/>
      <c r="O105" s="28"/>
      <c r="P105" s="28"/>
      <c r="Q105" s="28"/>
      <c r="R105" s="28"/>
      <c r="S105" s="28"/>
      <c r="T105" s="28"/>
      <c r="U105" s="28"/>
      <c r="V105" s="50"/>
      <c r="W105" s="28"/>
      <c r="X105" s="28"/>
      <c r="Y105" s="28"/>
      <c r="Z105" s="28"/>
      <c r="AA105" s="28"/>
      <c r="AB105" s="28"/>
      <c r="AC105" s="28"/>
      <c r="AD105" s="28"/>
      <c r="AE105" s="28"/>
      <c r="AF105" s="28"/>
      <c r="AG105" s="28"/>
      <c r="AH105" s="50"/>
      <c r="AI105" s="51"/>
      <c r="AJ105" s="28"/>
      <c r="AK105" s="28"/>
      <c r="AL105" s="28"/>
      <c r="AM105" s="28"/>
      <c r="AN105" s="28"/>
      <c r="AO105" s="28"/>
      <c r="AP105" s="28"/>
      <c r="AQ105" s="28"/>
      <c r="AR105" s="28"/>
      <c r="AS105" s="28"/>
      <c r="AT105" s="28"/>
      <c r="AU105" s="50"/>
    </row>
    <row r="106" spans="10:47" x14ac:dyDescent="0.35">
      <c r="J106" s="49"/>
      <c r="K106" s="28"/>
      <c r="L106" s="28"/>
      <c r="M106" s="28"/>
      <c r="N106" s="28"/>
      <c r="O106" s="28"/>
      <c r="P106" s="28"/>
      <c r="Q106" s="28"/>
      <c r="R106" s="28"/>
      <c r="S106" s="28"/>
      <c r="T106" s="28"/>
      <c r="U106" s="28"/>
      <c r="V106" s="50"/>
      <c r="W106" s="28"/>
      <c r="X106" s="28"/>
      <c r="Y106" s="28"/>
      <c r="Z106" s="28"/>
      <c r="AA106" s="28"/>
      <c r="AB106" s="28"/>
      <c r="AC106" s="28"/>
      <c r="AD106" s="28"/>
      <c r="AE106" s="28"/>
      <c r="AF106" s="28"/>
      <c r="AG106" s="28"/>
      <c r="AH106" s="50"/>
      <c r="AI106" s="51"/>
      <c r="AJ106" s="28"/>
      <c r="AK106" s="28"/>
      <c r="AL106" s="28"/>
      <c r="AM106" s="28"/>
      <c r="AN106" s="28"/>
      <c r="AO106" s="28"/>
      <c r="AP106" s="28"/>
      <c r="AQ106" s="28"/>
      <c r="AR106" s="28"/>
      <c r="AS106" s="28"/>
      <c r="AT106" s="28"/>
      <c r="AU106" s="50"/>
    </row>
    <row r="107" spans="10:47" x14ac:dyDescent="0.35">
      <c r="J107" s="49"/>
      <c r="K107" s="28"/>
      <c r="L107" s="28"/>
      <c r="M107" s="28"/>
      <c r="N107" s="28"/>
      <c r="O107" s="28"/>
      <c r="P107" s="28"/>
      <c r="Q107" s="28"/>
      <c r="R107" s="28"/>
      <c r="S107" s="28"/>
      <c r="T107" s="28"/>
      <c r="U107" s="28"/>
      <c r="V107" s="50"/>
      <c r="W107" s="28"/>
      <c r="X107" s="28"/>
      <c r="Y107" s="28"/>
      <c r="Z107" s="28"/>
      <c r="AA107" s="28"/>
      <c r="AB107" s="28"/>
      <c r="AC107" s="28"/>
      <c r="AD107" s="28"/>
      <c r="AE107" s="28"/>
      <c r="AF107" s="28"/>
      <c r="AG107" s="28"/>
      <c r="AH107" s="50"/>
      <c r="AI107" s="51"/>
      <c r="AJ107" s="28"/>
      <c r="AK107" s="28"/>
      <c r="AL107" s="28"/>
      <c r="AM107" s="28"/>
      <c r="AN107" s="28"/>
      <c r="AO107" s="28"/>
      <c r="AP107" s="28"/>
      <c r="AQ107" s="28"/>
      <c r="AR107" s="28"/>
      <c r="AS107" s="28"/>
      <c r="AT107" s="28"/>
      <c r="AU107" s="50"/>
    </row>
    <row r="108" spans="10:47" x14ac:dyDescent="0.35">
      <c r="J108" s="49"/>
      <c r="K108" s="28"/>
      <c r="L108" s="28"/>
      <c r="M108" s="28"/>
      <c r="N108" s="28"/>
      <c r="O108" s="28"/>
      <c r="P108" s="28"/>
      <c r="Q108" s="28"/>
      <c r="R108" s="28"/>
      <c r="S108" s="28"/>
      <c r="T108" s="28"/>
      <c r="U108" s="28"/>
      <c r="V108" s="50"/>
      <c r="W108" s="28"/>
      <c r="X108" s="28"/>
      <c r="Y108" s="28"/>
      <c r="Z108" s="28"/>
      <c r="AA108" s="28"/>
      <c r="AB108" s="28"/>
      <c r="AC108" s="28"/>
      <c r="AD108" s="28"/>
      <c r="AE108" s="28"/>
      <c r="AF108" s="28"/>
      <c r="AG108" s="28"/>
      <c r="AH108" s="50"/>
      <c r="AI108" s="51"/>
      <c r="AJ108" s="28"/>
      <c r="AK108" s="28"/>
      <c r="AL108" s="28"/>
      <c r="AM108" s="28"/>
      <c r="AN108" s="28"/>
      <c r="AO108" s="28"/>
      <c r="AP108" s="28"/>
      <c r="AQ108" s="28"/>
      <c r="AR108" s="28"/>
      <c r="AS108" s="28"/>
      <c r="AT108" s="28"/>
      <c r="AU108" s="50"/>
    </row>
    <row r="109" spans="10:47" x14ac:dyDescent="0.35">
      <c r="J109" s="49"/>
      <c r="K109" s="28"/>
      <c r="L109" s="28"/>
      <c r="M109" s="28"/>
      <c r="N109" s="28"/>
      <c r="O109" s="28"/>
      <c r="P109" s="28"/>
      <c r="Q109" s="28"/>
      <c r="R109" s="28"/>
      <c r="S109" s="28"/>
      <c r="T109" s="28"/>
      <c r="U109" s="28"/>
      <c r="V109" s="50"/>
      <c r="W109" s="28"/>
      <c r="X109" s="28"/>
      <c r="Y109" s="28"/>
      <c r="Z109" s="28"/>
      <c r="AA109" s="28"/>
      <c r="AB109" s="28"/>
      <c r="AC109" s="28"/>
      <c r="AD109" s="28"/>
      <c r="AE109" s="28"/>
      <c r="AF109" s="28"/>
      <c r="AG109" s="28"/>
      <c r="AH109" s="50"/>
      <c r="AI109" s="51"/>
      <c r="AJ109" s="28"/>
      <c r="AK109" s="28"/>
      <c r="AL109" s="28"/>
      <c r="AM109" s="28"/>
      <c r="AN109" s="28"/>
      <c r="AO109" s="28"/>
      <c r="AP109" s="28"/>
      <c r="AQ109" s="28"/>
      <c r="AR109" s="28"/>
      <c r="AS109" s="28"/>
      <c r="AT109" s="28"/>
      <c r="AU109" s="50"/>
    </row>
    <row r="110" spans="10:47" x14ac:dyDescent="0.35">
      <c r="J110" s="49"/>
      <c r="K110" s="28"/>
      <c r="L110" s="28"/>
      <c r="M110" s="28"/>
      <c r="N110" s="28"/>
      <c r="O110" s="28"/>
      <c r="P110" s="28"/>
      <c r="Q110" s="28"/>
      <c r="R110" s="28"/>
      <c r="S110" s="28"/>
      <c r="T110" s="28"/>
      <c r="U110" s="28"/>
      <c r="V110" s="50"/>
      <c r="W110" s="28"/>
      <c r="X110" s="28"/>
      <c r="Y110" s="28"/>
      <c r="Z110" s="28"/>
      <c r="AA110" s="28"/>
      <c r="AB110" s="28"/>
      <c r="AC110" s="28"/>
      <c r="AD110" s="28"/>
      <c r="AE110" s="28"/>
      <c r="AF110" s="28"/>
      <c r="AG110" s="28"/>
      <c r="AH110" s="50"/>
      <c r="AI110" s="51"/>
      <c r="AJ110" s="28"/>
      <c r="AK110" s="28"/>
      <c r="AL110" s="28"/>
      <c r="AM110" s="28"/>
      <c r="AN110" s="28"/>
      <c r="AO110" s="28"/>
      <c r="AP110" s="28"/>
      <c r="AQ110" s="28"/>
      <c r="AR110" s="28"/>
      <c r="AS110" s="28"/>
      <c r="AT110" s="28"/>
      <c r="AU110" s="50"/>
    </row>
    <row r="111" spans="10:47" x14ac:dyDescent="0.35">
      <c r="J111" s="49"/>
      <c r="K111" s="28"/>
      <c r="L111" s="28"/>
      <c r="M111" s="28"/>
      <c r="N111" s="28"/>
      <c r="O111" s="28"/>
      <c r="P111" s="28"/>
      <c r="Q111" s="28"/>
      <c r="R111" s="28"/>
      <c r="S111" s="28"/>
      <c r="T111" s="28"/>
      <c r="U111" s="28"/>
      <c r="V111" s="50"/>
      <c r="W111" s="28"/>
      <c r="X111" s="28"/>
      <c r="Y111" s="28"/>
      <c r="Z111" s="28"/>
      <c r="AA111" s="28"/>
      <c r="AB111" s="28"/>
      <c r="AC111" s="28"/>
      <c r="AD111" s="28"/>
      <c r="AE111" s="28"/>
      <c r="AF111" s="28"/>
      <c r="AG111" s="28"/>
      <c r="AH111" s="50"/>
      <c r="AI111" s="51"/>
      <c r="AJ111" s="28"/>
      <c r="AK111" s="28"/>
      <c r="AL111" s="28"/>
      <c r="AM111" s="28"/>
      <c r="AN111" s="28"/>
      <c r="AO111" s="28"/>
      <c r="AP111" s="28"/>
      <c r="AQ111" s="28"/>
      <c r="AR111" s="28"/>
      <c r="AS111" s="28"/>
      <c r="AT111" s="28"/>
      <c r="AU111" s="50"/>
    </row>
    <row r="112" spans="10:47" x14ac:dyDescent="0.35">
      <c r="J112" s="49"/>
      <c r="K112" s="28"/>
      <c r="L112" s="28"/>
      <c r="M112" s="28"/>
      <c r="N112" s="28"/>
      <c r="O112" s="28"/>
      <c r="P112" s="28"/>
      <c r="Q112" s="28"/>
      <c r="R112" s="28"/>
      <c r="S112" s="28"/>
      <c r="T112" s="28"/>
      <c r="U112" s="28"/>
      <c r="V112" s="50"/>
      <c r="W112" s="28"/>
      <c r="X112" s="28"/>
      <c r="Y112" s="28"/>
      <c r="Z112" s="28"/>
      <c r="AA112" s="28"/>
      <c r="AB112" s="28"/>
      <c r="AC112" s="28"/>
      <c r="AD112" s="28"/>
      <c r="AE112" s="28"/>
      <c r="AF112" s="28"/>
      <c r="AG112" s="28"/>
      <c r="AH112" s="50"/>
      <c r="AI112" s="51"/>
      <c r="AJ112" s="28"/>
      <c r="AK112" s="28"/>
      <c r="AL112" s="28"/>
      <c r="AM112" s="28"/>
      <c r="AN112" s="28"/>
      <c r="AO112" s="28"/>
      <c r="AP112" s="28"/>
      <c r="AQ112" s="28"/>
      <c r="AR112" s="28"/>
      <c r="AS112" s="28"/>
      <c r="AT112" s="28"/>
      <c r="AU112" s="50"/>
    </row>
    <row r="113" spans="10:47" x14ac:dyDescent="0.35">
      <c r="J113" s="49"/>
      <c r="K113" s="28"/>
      <c r="L113" s="28"/>
      <c r="M113" s="28"/>
      <c r="N113" s="28"/>
      <c r="O113" s="28"/>
      <c r="P113" s="28"/>
      <c r="Q113" s="28"/>
      <c r="R113" s="28"/>
      <c r="S113" s="28"/>
      <c r="T113" s="28"/>
      <c r="U113" s="28"/>
      <c r="V113" s="50"/>
      <c r="W113" s="28"/>
      <c r="X113" s="28"/>
      <c r="Y113" s="28"/>
      <c r="Z113" s="28"/>
      <c r="AA113" s="28"/>
      <c r="AB113" s="28"/>
      <c r="AC113" s="28"/>
      <c r="AD113" s="28"/>
      <c r="AE113" s="28"/>
      <c r="AF113" s="28"/>
      <c r="AG113" s="28"/>
      <c r="AH113" s="50"/>
      <c r="AI113" s="51"/>
      <c r="AJ113" s="28"/>
      <c r="AK113" s="28"/>
      <c r="AL113" s="28"/>
      <c r="AM113" s="28"/>
      <c r="AN113" s="28"/>
      <c r="AO113" s="28"/>
      <c r="AP113" s="28"/>
      <c r="AQ113" s="28"/>
      <c r="AR113" s="28"/>
      <c r="AS113" s="28"/>
      <c r="AT113" s="28"/>
      <c r="AU113" s="50"/>
    </row>
    <row r="114" spans="10:47" x14ac:dyDescent="0.35">
      <c r="J114" s="49"/>
      <c r="K114" s="28"/>
      <c r="L114" s="28"/>
      <c r="M114" s="28"/>
      <c r="N114" s="28"/>
      <c r="O114" s="28"/>
      <c r="P114" s="28"/>
      <c r="Q114" s="28"/>
      <c r="R114" s="28"/>
      <c r="S114" s="28"/>
      <c r="T114" s="28"/>
      <c r="U114" s="28"/>
      <c r="V114" s="50"/>
      <c r="W114" s="28"/>
      <c r="X114" s="28"/>
      <c r="Y114" s="28"/>
      <c r="Z114" s="28"/>
      <c r="AA114" s="28"/>
      <c r="AB114" s="28"/>
      <c r="AC114" s="28"/>
      <c r="AD114" s="28"/>
      <c r="AE114" s="28"/>
      <c r="AF114" s="28"/>
      <c r="AG114" s="28"/>
      <c r="AH114" s="50"/>
      <c r="AI114" s="51"/>
      <c r="AJ114" s="28"/>
      <c r="AK114" s="28"/>
      <c r="AL114" s="28"/>
      <c r="AM114" s="28"/>
      <c r="AN114" s="28"/>
      <c r="AO114" s="28"/>
      <c r="AP114" s="28"/>
      <c r="AQ114" s="28"/>
      <c r="AR114" s="28"/>
      <c r="AS114" s="28"/>
      <c r="AT114" s="28"/>
      <c r="AU114" s="50"/>
    </row>
    <row r="115" spans="10:47" x14ac:dyDescent="0.35">
      <c r="J115" s="49"/>
      <c r="K115" s="28"/>
      <c r="L115" s="28"/>
      <c r="M115" s="28"/>
      <c r="N115" s="28"/>
      <c r="O115" s="28"/>
      <c r="P115" s="28"/>
      <c r="Q115" s="28"/>
      <c r="R115" s="28"/>
      <c r="S115" s="28"/>
      <c r="T115" s="28"/>
      <c r="U115" s="28"/>
      <c r="V115" s="50"/>
      <c r="W115" s="28"/>
      <c r="X115" s="28"/>
      <c r="Y115" s="28"/>
      <c r="Z115" s="28"/>
      <c r="AA115" s="28"/>
      <c r="AB115" s="28"/>
      <c r="AC115" s="28"/>
      <c r="AD115" s="28"/>
      <c r="AE115" s="28"/>
      <c r="AF115" s="28"/>
      <c r="AG115" s="28"/>
      <c r="AH115" s="50"/>
      <c r="AI115" s="51"/>
      <c r="AJ115" s="28"/>
      <c r="AK115" s="28"/>
      <c r="AL115" s="28"/>
      <c r="AM115" s="28"/>
      <c r="AN115" s="28"/>
      <c r="AO115" s="28"/>
      <c r="AP115" s="28"/>
      <c r="AQ115" s="28"/>
      <c r="AR115" s="28"/>
      <c r="AS115" s="28"/>
      <c r="AT115" s="28"/>
      <c r="AU115" s="50"/>
    </row>
    <row r="116" spans="10:47" x14ac:dyDescent="0.35">
      <c r="J116" s="49"/>
      <c r="K116" s="28"/>
      <c r="L116" s="28"/>
      <c r="M116" s="28"/>
      <c r="N116" s="28"/>
      <c r="O116" s="28"/>
      <c r="P116" s="28"/>
      <c r="Q116" s="28"/>
      <c r="R116" s="28"/>
      <c r="S116" s="28"/>
      <c r="T116" s="28"/>
      <c r="U116" s="28"/>
      <c r="V116" s="50"/>
      <c r="W116" s="28"/>
      <c r="X116" s="28"/>
      <c r="Y116" s="28"/>
      <c r="Z116" s="28"/>
      <c r="AA116" s="28"/>
      <c r="AB116" s="28"/>
      <c r="AC116" s="28"/>
      <c r="AD116" s="28"/>
      <c r="AE116" s="28"/>
      <c r="AF116" s="28"/>
      <c r="AG116" s="28"/>
      <c r="AH116" s="50"/>
      <c r="AI116" s="51"/>
      <c r="AJ116" s="28"/>
      <c r="AK116" s="28"/>
      <c r="AL116" s="28"/>
      <c r="AM116" s="28"/>
      <c r="AN116" s="28"/>
      <c r="AO116" s="28"/>
      <c r="AP116" s="28"/>
      <c r="AQ116" s="28"/>
      <c r="AR116" s="28"/>
      <c r="AS116" s="28"/>
      <c r="AT116" s="28"/>
      <c r="AU116" s="50"/>
    </row>
    <row r="117" spans="10:47" x14ac:dyDescent="0.35">
      <c r="J117" s="49"/>
      <c r="K117" s="28"/>
      <c r="L117" s="28"/>
      <c r="M117" s="28"/>
      <c r="N117" s="28"/>
      <c r="O117" s="28"/>
      <c r="P117" s="28"/>
      <c r="Q117" s="28"/>
      <c r="R117" s="28"/>
      <c r="S117" s="28"/>
      <c r="T117" s="28"/>
      <c r="U117" s="28"/>
      <c r="V117" s="50"/>
      <c r="W117" s="28"/>
      <c r="X117" s="28"/>
      <c r="Y117" s="28"/>
      <c r="Z117" s="28"/>
      <c r="AA117" s="28"/>
      <c r="AB117" s="28"/>
      <c r="AC117" s="28"/>
      <c r="AD117" s="28"/>
      <c r="AE117" s="28"/>
      <c r="AF117" s="28"/>
      <c r="AG117" s="28"/>
      <c r="AH117" s="50"/>
      <c r="AI117" s="51"/>
      <c r="AJ117" s="28"/>
      <c r="AK117" s="28"/>
      <c r="AL117" s="28"/>
      <c r="AM117" s="28"/>
      <c r="AN117" s="28"/>
      <c r="AO117" s="28"/>
      <c r="AP117" s="28"/>
      <c r="AQ117" s="28"/>
      <c r="AR117" s="28"/>
      <c r="AS117" s="28"/>
      <c r="AT117" s="28"/>
      <c r="AU117" s="50"/>
    </row>
    <row r="118" spans="10:47" x14ac:dyDescent="0.35">
      <c r="J118" s="49"/>
      <c r="K118" s="28"/>
      <c r="L118" s="28"/>
      <c r="M118" s="28"/>
      <c r="N118" s="28"/>
      <c r="O118" s="28"/>
      <c r="P118" s="28"/>
      <c r="Q118" s="28"/>
      <c r="R118" s="28"/>
      <c r="S118" s="28"/>
      <c r="T118" s="28"/>
      <c r="U118" s="28"/>
      <c r="V118" s="50"/>
      <c r="W118" s="28"/>
      <c r="X118" s="28"/>
      <c r="Y118" s="28"/>
      <c r="Z118" s="28"/>
      <c r="AA118" s="28"/>
      <c r="AB118" s="28"/>
      <c r="AC118" s="28"/>
      <c r="AD118" s="28"/>
      <c r="AE118" s="28"/>
      <c r="AF118" s="28"/>
      <c r="AG118" s="28"/>
      <c r="AH118" s="50"/>
      <c r="AI118" s="51"/>
      <c r="AJ118" s="28"/>
      <c r="AK118" s="28"/>
      <c r="AL118" s="28"/>
      <c r="AM118" s="28"/>
      <c r="AN118" s="28"/>
      <c r="AO118" s="28"/>
      <c r="AP118" s="28"/>
      <c r="AQ118" s="28"/>
      <c r="AR118" s="28"/>
      <c r="AS118" s="28"/>
      <c r="AT118" s="28"/>
      <c r="AU118" s="50"/>
    </row>
    <row r="119" spans="10:47" x14ac:dyDescent="0.35">
      <c r="J119" s="49"/>
      <c r="K119" s="28"/>
      <c r="L119" s="28"/>
      <c r="M119" s="28"/>
      <c r="N119" s="28"/>
      <c r="O119" s="28"/>
      <c r="P119" s="28"/>
      <c r="Q119" s="28"/>
      <c r="R119" s="28"/>
      <c r="S119" s="28"/>
      <c r="T119" s="28"/>
      <c r="U119" s="28"/>
      <c r="V119" s="50"/>
      <c r="W119" s="28"/>
      <c r="X119" s="28"/>
      <c r="Y119" s="28"/>
      <c r="Z119" s="28"/>
      <c r="AA119" s="28"/>
      <c r="AB119" s="28"/>
      <c r="AC119" s="28"/>
      <c r="AD119" s="28"/>
      <c r="AE119" s="28"/>
      <c r="AF119" s="28"/>
      <c r="AG119" s="28"/>
      <c r="AH119" s="50"/>
      <c r="AI119" s="51"/>
      <c r="AJ119" s="28"/>
      <c r="AK119" s="28"/>
      <c r="AL119" s="28"/>
      <c r="AM119" s="28"/>
      <c r="AN119" s="28"/>
      <c r="AO119" s="28"/>
      <c r="AP119" s="28"/>
      <c r="AQ119" s="28"/>
      <c r="AR119" s="28"/>
      <c r="AS119" s="28"/>
      <c r="AT119" s="28"/>
      <c r="AU119" s="50"/>
    </row>
    <row r="120" spans="10:47" x14ac:dyDescent="0.35">
      <c r="J120" s="49"/>
      <c r="K120" s="28"/>
      <c r="L120" s="28"/>
      <c r="M120" s="28"/>
      <c r="N120" s="28"/>
      <c r="O120" s="28"/>
      <c r="P120" s="28"/>
      <c r="Q120" s="28"/>
      <c r="R120" s="28"/>
      <c r="S120" s="28"/>
      <c r="T120" s="28"/>
      <c r="U120" s="28"/>
      <c r="V120" s="50"/>
      <c r="W120" s="28"/>
      <c r="X120" s="28"/>
      <c r="Y120" s="28"/>
      <c r="Z120" s="28"/>
      <c r="AA120" s="28"/>
      <c r="AB120" s="28"/>
      <c r="AC120" s="28"/>
      <c r="AD120" s="28"/>
      <c r="AE120" s="28"/>
      <c r="AF120" s="28"/>
      <c r="AG120" s="28"/>
      <c r="AH120" s="50"/>
      <c r="AI120" s="51"/>
      <c r="AJ120" s="28"/>
      <c r="AK120" s="28"/>
      <c r="AL120" s="28"/>
      <c r="AM120" s="28"/>
      <c r="AN120" s="28"/>
      <c r="AO120" s="28"/>
      <c r="AP120" s="28"/>
      <c r="AQ120" s="28"/>
      <c r="AR120" s="28"/>
      <c r="AS120" s="28"/>
      <c r="AT120" s="28"/>
      <c r="AU120" s="50"/>
    </row>
    <row r="121" spans="10:47" x14ac:dyDescent="0.35">
      <c r="J121" s="49"/>
      <c r="K121" s="28"/>
      <c r="L121" s="28"/>
      <c r="M121" s="28"/>
      <c r="N121" s="28"/>
      <c r="O121" s="28"/>
      <c r="P121" s="28"/>
      <c r="Q121" s="28"/>
      <c r="R121" s="28"/>
      <c r="S121" s="28"/>
      <c r="T121" s="28"/>
      <c r="U121" s="28"/>
      <c r="V121" s="50"/>
      <c r="W121" s="28"/>
      <c r="X121" s="28"/>
      <c r="Y121" s="28"/>
      <c r="Z121" s="28"/>
      <c r="AA121" s="28"/>
      <c r="AB121" s="28"/>
      <c r="AC121" s="28"/>
      <c r="AD121" s="28"/>
      <c r="AE121" s="28"/>
      <c r="AF121" s="28"/>
      <c r="AG121" s="28"/>
      <c r="AH121" s="50"/>
      <c r="AI121" s="51"/>
      <c r="AJ121" s="28"/>
      <c r="AK121" s="28"/>
      <c r="AL121" s="28"/>
      <c r="AM121" s="28"/>
      <c r="AN121" s="28"/>
      <c r="AO121" s="28"/>
      <c r="AP121" s="28"/>
      <c r="AQ121" s="28"/>
      <c r="AR121" s="28"/>
      <c r="AS121" s="28"/>
      <c r="AT121" s="28"/>
      <c r="AU121" s="50"/>
    </row>
    <row r="122" spans="10:47" x14ac:dyDescent="0.35">
      <c r="J122" s="49"/>
      <c r="K122" s="28"/>
      <c r="L122" s="28"/>
      <c r="M122" s="28"/>
      <c r="N122" s="28"/>
      <c r="O122" s="28"/>
      <c r="P122" s="28"/>
      <c r="Q122" s="28"/>
      <c r="R122" s="28"/>
      <c r="S122" s="28"/>
      <c r="T122" s="28"/>
      <c r="U122" s="28"/>
      <c r="V122" s="50"/>
      <c r="W122" s="28"/>
      <c r="X122" s="28"/>
      <c r="Y122" s="28"/>
      <c r="Z122" s="28"/>
      <c r="AA122" s="28"/>
      <c r="AB122" s="28"/>
      <c r="AC122" s="28"/>
      <c r="AD122" s="28"/>
      <c r="AE122" s="28"/>
      <c r="AF122" s="28"/>
      <c r="AG122" s="28"/>
      <c r="AH122" s="50"/>
      <c r="AI122" s="51"/>
      <c r="AJ122" s="28"/>
      <c r="AK122" s="28"/>
      <c r="AL122" s="28"/>
      <c r="AM122" s="28"/>
      <c r="AN122" s="28"/>
      <c r="AO122" s="28"/>
      <c r="AP122" s="28"/>
      <c r="AQ122" s="28"/>
      <c r="AR122" s="28"/>
      <c r="AS122" s="28"/>
      <c r="AT122" s="28"/>
      <c r="AU122" s="50"/>
    </row>
    <row r="123" spans="10:47" x14ac:dyDescent="0.35">
      <c r="J123" s="49"/>
      <c r="K123" s="28"/>
      <c r="L123" s="28"/>
      <c r="M123" s="28"/>
      <c r="N123" s="28"/>
      <c r="O123" s="28"/>
      <c r="P123" s="28"/>
      <c r="Q123" s="28"/>
      <c r="R123" s="28"/>
      <c r="S123" s="28"/>
      <c r="T123" s="28"/>
      <c r="U123" s="28"/>
      <c r="V123" s="50"/>
      <c r="W123" s="28"/>
      <c r="X123" s="28"/>
      <c r="Y123" s="28"/>
      <c r="Z123" s="28"/>
      <c r="AA123" s="28"/>
      <c r="AB123" s="28"/>
      <c r="AC123" s="28"/>
      <c r="AD123" s="28"/>
      <c r="AE123" s="28"/>
      <c r="AF123" s="28"/>
      <c r="AG123" s="28"/>
      <c r="AH123" s="50"/>
      <c r="AI123" s="51"/>
      <c r="AJ123" s="28"/>
      <c r="AK123" s="28"/>
      <c r="AL123" s="28"/>
      <c r="AM123" s="28"/>
      <c r="AN123" s="28"/>
      <c r="AO123" s="28"/>
      <c r="AP123" s="28"/>
      <c r="AQ123" s="28"/>
      <c r="AR123" s="28"/>
      <c r="AS123" s="28"/>
      <c r="AT123" s="28"/>
      <c r="AU123" s="50"/>
    </row>
    <row r="124" spans="10:47" x14ac:dyDescent="0.35">
      <c r="J124" s="49"/>
      <c r="K124" s="28"/>
      <c r="L124" s="28"/>
      <c r="M124" s="28"/>
      <c r="N124" s="28"/>
      <c r="O124" s="28"/>
      <c r="P124" s="28"/>
      <c r="Q124" s="28"/>
      <c r="R124" s="28"/>
      <c r="S124" s="28"/>
      <c r="T124" s="28"/>
      <c r="U124" s="28"/>
      <c r="V124" s="50"/>
      <c r="W124" s="28"/>
      <c r="X124" s="28"/>
      <c r="Y124" s="28"/>
      <c r="Z124" s="28"/>
      <c r="AA124" s="28"/>
      <c r="AB124" s="28"/>
      <c r="AC124" s="28"/>
      <c r="AD124" s="28"/>
      <c r="AE124" s="28"/>
      <c r="AF124" s="28"/>
      <c r="AG124" s="28"/>
      <c r="AH124" s="50"/>
      <c r="AI124" s="51"/>
      <c r="AJ124" s="28"/>
      <c r="AK124" s="28"/>
      <c r="AL124" s="28"/>
      <c r="AM124" s="28"/>
      <c r="AN124" s="28"/>
      <c r="AO124" s="28"/>
      <c r="AP124" s="28"/>
      <c r="AQ124" s="28"/>
      <c r="AR124" s="28"/>
      <c r="AS124" s="28"/>
      <c r="AT124" s="28"/>
      <c r="AU124" s="50"/>
    </row>
    <row r="125" spans="10:47" x14ac:dyDescent="0.35">
      <c r="J125" s="49"/>
      <c r="K125" s="28"/>
      <c r="L125" s="28"/>
      <c r="M125" s="28"/>
      <c r="N125" s="28"/>
      <c r="O125" s="28"/>
      <c r="P125" s="28"/>
      <c r="Q125" s="28"/>
      <c r="R125" s="28"/>
      <c r="S125" s="28"/>
      <c r="T125" s="28"/>
      <c r="U125" s="28"/>
      <c r="V125" s="50"/>
      <c r="W125" s="28"/>
      <c r="X125" s="28"/>
      <c r="Y125" s="28"/>
      <c r="Z125" s="28"/>
      <c r="AA125" s="28"/>
      <c r="AB125" s="28"/>
      <c r="AC125" s="28"/>
      <c r="AD125" s="28"/>
      <c r="AE125" s="28"/>
      <c r="AF125" s="28"/>
      <c r="AG125" s="28"/>
      <c r="AH125" s="50"/>
      <c r="AI125" s="51"/>
      <c r="AJ125" s="28"/>
      <c r="AK125" s="28"/>
      <c r="AL125" s="28"/>
      <c r="AM125" s="28"/>
      <c r="AN125" s="28"/>
      <c r="AO125" s="28"/>
      <c r="AP125" s="28"/>
      <c r="AQ125" s="28"/>
      <c r="AR125" s="28"/>
      <c r="AS125" s="28"/>
      <c r="AT125" s="28"/>
      <c r="AU125" s="50"/>
    </row>
    <row r="126" spans="10:47" x14ac:dyDescent="0.35">
      <c r="J126" s="49"/>
      <c r="K126" s="28"/>
      <c r="L126" s="28"/>
      <c r="M126" s="28"/>
      <c r="N126" s="28"/>
      <c r="O126" s="28"/>
      <c r="P126" s="28"/>
      <c r="Q126" s="28"/>
      <c r="R126" s="28"/>
      <c r="S126" s="28"/>
      <c r="T126" s="28"/>
      <c r="U126" s="28"/>
      <c r="V126" s="50"/>
      <c r="W126" s="28"/>
      <c r="X126" s="28"/>
      <c r="Y126" s="28"/>
      <c r="Z126" s="28"/>
      <c r="AA126" s="28"/>
      <c r="AB126" s="28"/>
      <c r="AC126" s="28"/>
      <c r="AD126" s="28"/>
      <c r="AE126" s="28"/>
      <c r="AF126" s="28"/>
      <c r="AG126" s="28"/>
      <c r="AH126" s="50"/>
      <c r="AI126" s="51"/>
      <c r="AJ126" s="28"/>
      <c r="AK126" s="28"/>
      <c r="AL126" s="28"/>
      <c r="AM126" s="28"/>
      <c r="AN126" s="28"/>
      <c r="AO126" s="28"/>
      <c r="AP126" s="28"/>
      <c r="AQ126" s="28"/>
      <c r="AR126" s="28"/>
      <c r="AS126" s="28"/>
      <c r="AT126" s="28"/>
      <c r="AU126" s="50"/>
    </row>
    <row r="127" spans="10:47" x14ac:dyDescent="0.35">
      <c r="J127" s="49"/>
      <c r="K127" s="28"/>
      <c r="L127" s="28"/>
      <c r="M127" s="28"/>
      <c r="N127" s="28"/>
      <c r="O127" s="28"/>
      <c r="P127" s="28"/>
      <c r="Q127" s="28"/>
      <c r="R127" s="28"/>
      <c r="S127" s="28"/>
      <c r="T127" s="28"/>
      <c r="U127" s="28"/>
      <c r="V127" s="50"/>
      <c r="W127" s="28"/>
      <c r="X127" s="28"/>
      <c r="Y127" s="28"/>
      <c r="Z127" s="28"/>
      <c r="AA127" s="28"/>
      <c r="AB127" s="28"/>
      <c r="AC127" s="28"/>
      <c r="AD127" s="28"/>
      <c r="AE127" s="28"/>
      <c r="AF127" s="28"/>
      <c r="AG127" s="28"/>
      <c r="AH127" s="50"/>
      <c r="AI127" s="51"/>
      <c r="AJ127" s="28"/>
      <c r="AK127" s="28"/>
      <c r="AL127" s="28"/>
      <c r="AM127" s="28"/>
      <c r="AN127" s="28"/>
      <c r="AO127" s="28"/>
      <c r="AP127" s="28"/>
      <c r="AQ127" s="28"/>
      <c r="AR127" s="28"/>
      <c r="AS127" s="28"/>
      <c r="AT127" s="28"/>
      <c r="AU127" s="50"/>
    </row>
    <row r="128" spans="10:47" x14ac:dyDescent="0.35">
      <c r="J128" s="49"/>
      <c r="K128" s="28"/>
      <c r="L128" s="28"/>
      <c r="M128" s="28"/>
      <c r="N128" s="28"/>
      <c r="O128" s="28"/>
      <c r="P128" s="28"/>
      <c r="Q128" s="28"/>
      <c r="R128" s="28"/>
      <c r="S128" s="28"/>
      <c r="T128" s="28"/>
      <c r="U128" s="28"/>
      <c r="V128" s="50"/>
      <c r="W128" s="28"/>
      <c r="X128" s="28"/>
      <c r="Y128" s="28"/>
      <c r="Z128" s="28"/>
      <c r="AA128" s="28"/>
      <c r="AB128" s="28"/>
      <c r="AC128" s="28"/>
      <c r="AD128" s="28"/>
      <c r="AE128" s="28"/>
      <c r="AF128" s="28"/>
      <c r="AG128" s="28"/>
      <c r="AH128" s="50"/>
      <c r="AI128" s="51"/>
      <c r="AJ128" s="28"/>
      <c r="AK128" s="28"/>
      <c r="AL128" s="28"/>
      <c r="AM128" s="28"/>
      <c r="AN128" s="28"/>
      <c r="AO128" s="28"/>
      <c r="AP128" s="28"/>
      <c r="AQ128" s="28"/>
      <c r="AR128" s="28"/>
      <c r="AS128" s="28"/>
      <c r="AT128" s="28"/>
      <c r="AU128" s="50"/>
    </row>
    <row r="129" spans="10:47" x14ac:dyDescent="0.35">
      <c r="J129" s="49"/>
      <c r="K129" s="28"/>
      <c r="L129" s="28"/>
      <c r="M129" s="28"/>
      <c r="N129" s="28"/>
      <c r="O129" s="28"/>
      <c r="P129" s="28"/>
      <c r="Q129" s="28"/>
      <c r="R129" s="28"/>
      <c r="S129" s="28"/>
      <c r="T129" s="28"/>
      <c r="U129" s="28"/>
      <c r="V129" s="50"/>
      <c r="W129" s="28"/>
      <c r="X129" s="28"/>
      <c r="Y129" s="28"/>
      <c r="Z129" s="28"/>
      <c r="AA129" s="28"/>
      <c r="AB129" s="28"/>
      <c r="AC129" s="28"/>
      <c r="AD129" s="28"/>
      <c r="AE129" s="28"/>
      <c r="AF129" s="28"/>
      <c r="AG129" s="28"/>
      <c r="AH129" s="50"/>
      <c r="AI129" s="51"/>
      <c r="AJ129" s="28"/>
      <c r="AK129" s="28"/>
      <c r="AL129" s="28"/>
      <c r="AM129" s="28"/>
      <c r="AN129" s="28"/>
      <c r="AO129" s="28"/>
      <c r="AP129" s="28"/>
      <c r="AQ129" s="28"/>
      <c r="AR129" s="28"/>
      <c r="AS129" s="28"/>
      <c r="AT129" s="28"/>
      <c r="AU129" s="50"/>
    </row>
    <row r="130" spans="10:47" x14ac:dyDescent="0.35">
      <c r="J130" s="49"/>
      <c r="K130" s="28"/>
      <c r="L130" s="28"/>
      <c r="M130" s="28"/>
      <c r="N130" s="28"/>
      <c r="O130" s="28"/>
      <c r="P130" s="28"/>
      <c r="Q130" s="28"/>
      <c r="R130" s="28"/>
      <c r="S130" s="28"/>
      <c r="T130" s="28"/>
      <c r="U130" s="28"/>
      <c r="V130" s="50"/>
      <c r="W130" s="28"/>
      <c r="X130" s="28"/>
      <c r="Y130" s="28"/>
      <c r="Z130" s="28"/>
      <c r="AA130" s="28"/>
      <c r="AB130" s="28"/>
      <c r="AC130" s="28"/>
      <c r="AD130" s="28"/>
      <c r="AE130" s="28"/>
      <c r="AF130" s="28"/>
      <c r="AG130" s="28"/>
      <c r="AH130" s="50"/>
      <c r="AI130" s="51"/>
      <c r="AJ130" s="28"/>
      <c r="AK130" s="28"/>
      <c r="AL130" s="28"/>
      <c r="AM130" s="28"/>
      <c r="AN130" s="28"/>
      <c r="AO130" s="28"/>
      <c r="AP130" s="28"/>
      <c r="AQ130" s="28"/>
      <c r="AR130" s="28"/>
      <c r="AS130" s="28"/>
      <c r="AT130" s="28"/>
      <c r="AU130" s="50"/>
    </row>
    <row r="131" spans="10:47" x14ac:dyDescent="0.35">
      <c r="J131" s="49"/>
      <c r="K131" s="28"/>
      <c r="L131" s="28"/>
      <c r="M131" s="28"/>
      <c r="N131" s="28"/>
      <c r="O131" s="28"/>
      <c r="P131" s="28"/>
      <c r="Q131" s="28"/>
      <c r="R131" s="28"/>
      <c r="S131" s="28"/>
      <c r="T131" s="28"/>
      <c r="U131" s="28"/>
      <c r="V131" s="50"/>
      <c r="W131" s="28"/>
      <c r="X131" s="28"/>
      <c r="Y131" s="28"/>
      <c r="Z131" s="28"/>
      <c r="AA131" s="28"/>
      <c r="AB131" s="28"/>
      <c r="AC131" s="28"/>
      <c r="AD131" s="28"/>
      <c r="AE131" s="28"/>
      <c r="AF131" s="28"/>
      <c r="AG131" s="28"/>
      <c r="AH131" s="50"/>
      <c r="AI131" s="51"/>
      <c r="AJ131" s="28"/>
      <c r="AK131" s="28"/>
      <c r="AL131" s="28"/>
      <c r="AM131" s="28"/>
      <c r="AN131" s="28"/>
      <c r="AO131" s="28"/>
      <c r="AP131" s="28"/>
      <c r="AQ131" s="28"/>
      <c r="AR131" s="28"/>
      <c r="AS131" s="28"/>
      <c r="AT131" s="28"/>
      <c r="AU131" s="50"/>
    </row>
    <row r="132" spans="10:47" x14ac:dyDescent="0.35">
      <c r="J132" s="49"/>
      <c r="K132" s="28"/>
      <c r="L132" s="28"/>
      <c r="M132" s="28"/>
      <c r="N132" s="28"/>
      <c r="O132" s="28"/>
      <c r="P132" s="28"/>
      <c r="Q132" s="28"/>
      <c r="R132" s="28"/>
      <c r="S132" s="28"/>
      <c r="T132" s="28"/>
      <c r="U132" s="28"/>
      <c r="V132" s="50"/>
      <c r="W132" s="28"/>
      <c r="X132" s="28"/>
      <c r="Y132" s="28"/>
      <c r="Z132" s="28"/>
      <c r="AA132" s="28"/>
      <c r="AB132" s="28"/>
      <c r="AC132" s="28"/>
      <c r="AD132" s="28"/>
      <c r="AE132" s="28"/>
      <c r="AF132" s="28"/>
      <c r="AG132" s="28"/>
      <c r="AH132" s="50"/>
      <c r="AI132" s="51"/>
      <c r="AJ132" s="28"/>
      <c r="AK132" s="28"/>
      <c r="AL132" s="28"/>
      <c r="AM132" s="28"/>
      <c r="AN132" s="28"/>
      <c r="AO132" s="28"/>
      <c r="AP132" s="28"/>
      <c r="AQ132" s="28"/>
      <c r="AR132" s="28"/>
      <c r="AS132" s="28"/>
      <c r="AT132" s="28"/>
      <c r="AU132" s="50"/>
    </row>
    <row r="133" spans="10:47" x14ac:dyDescent="0.35">
      <c r="J133" s="49"/>
      <c r="K133" s="28"/>
      <c r="L133" s="28"/>
      <c r="M133" s="28"/>
      <c r="N133" s="28"/>
      <c r="O133" s="28"/>
      <c r="P133" s="28"/>
      <c r="Q133" s="28"/>
      <c r="R133" s="28"/>
      <c r="S133" s="28"/>
      <c r="T133" s="28"/>
      <c r="U133" s="28"/>
      <c r="V133" s="50"/>
      <c r="W133" s="28"/>
      <c r="X133" s="28"/>
      <c r="Y133" s="28"/>
      <c r="Z133" s="28"/>
      <c r="AA133" s="28"/>
      <c r="AB133" s="28"/>
      <c r="AC133" s="28"/>
      <c r="AD133" s="28"/>
      <c r="AE133" s="28"/>
      <c r="AF133" s="28"/>
      <c r="AG133" s="28"/>
      <c r="AH133" s="50"/>
      <c r="AI133" s="51"/>
      <c r="AJ133" s="28"/>
      <c r="AK133" s="28"/>
      <c r="AL133" s="28"/>
      <c r="AM133" s="28"/>
      <c r="AN133" s="28"/>
      <c r="AO133" s="28"/>
      <c r="AP133" s="28"/>
      <c r="AQ133" s="28"/>
      <c r="AR133" s="28"/>
      <c r="AS133" s="28"/>
      <c r="AT133" s="28"/>
      <c r="AU133" s="50"/>
    </row>
    <row r="134" spans="10:47" x14ac:dyDescent="0.35">
      <c r="J134" s="49"/>
      <c r="K134" s="28"/>
      <c r="L134" s="28"/>
      <c r="M134" s="28"/>
      <c r="N134" s="28"/>
      <c r="O134" s="28"/>
      <c r="P134" s="28"/>
      <c r="Q134" s="28"/>
      <c r="R134" s="28"/>
      <c r="S134" s="28"/>
      <c r="T134" s="28"/>
      <c r="U134" s="28"/>
      <c r="V134" s="50"/>
      <c r="W134" s="28"/>
      <c r="X134" s="28"/>
      <c r="Y134" s="28"/>
      <c r="Z134" s="28"/>
      <c r="AA134" s="28"/>
      <c r="AB134" s="28"/>
      <c r="AC134" s="28"/>
      <c r="AD134" s="28"/>
      <c r="AE134" s="28"/>
      <c r="AF134" s="28"/>
      <c r="AG134" s="28"/>
      <c r="AH134" s="50"/>
      <c r="AI134" s="51"/>
      <c r="AJ134" s="28"/>
      <c r="AK134" s="28"/>
      <c r="AL134" s="28"/>
      <c r="AM134" s="28"/>
      <c r="AN134" s="28"/>
      <c r="AO134" s="28"/>
      <c r="AP134" s="28"/>
      <c r="AQ134" s="28"/>
      <c r="AR134" s="28"/>
      <c r="AS134" s="28"/>
      <c r="AT134" s="28"/>
      <c r="AU134" s="50"/>
    </row>
    <row r="135" spans="10:47" x14ac:dyDescent="0.35">
      <c r="J135" s="49"/>
      <c r="K135" s="28"/>
      <c r="L135" s="28"/>
      <c r="M135" s="28"/>
      <c r="N135" s="28"/>
      <c r="O135" s="28"/>
      <c r="P135" s="28"/>
      <c r="Q135" s="28"/>
      <c r="R135" s="28"/>
      <c r="S135" s="28"/>
      <c r="T135" s="28"/>
      <c r="U135" s="28"/>
      <c r="V135" s="50"/>
      <c r="W135" s="28"/>
      <c r="X135" s="28"/>
      <c r="Y135" s="28"/>
      <c r="Z135" s="28"/>
      <c r="AA135" s="28"/>
      <c r="AB135" s="28"/>
      <c r="AC135" s="28"/>
      <c r="AD135" s="28"/>
      <c r="AE135" s="28"/>
      <c r="AF135" s="28"/>
      <c r="AG135" s="28"/>
      <c r="AH135" s="50"/>
      <c r="AI135" s="51"/>
      <c r="AJ135" s="28"/>
      <c r="AK135" s="28"/>
      <c r="AL135" s="28"/>
      <c r="AM135" s="28"/>
      <c r="AN135" s="28"/>
      <c r="AO135" s="28"/>
      <c r="AP135" s="28"/>
      <c r="AQ135" s="28"/>
      <c r="AR135" s="28"/>
      <c r="AS135" s="28"/>
      <c r="AT135" s="28"/>
      <c r="AU135" s="50"/>
    </row>
    <row r="136" spans="10:47" x14ac:dyDescent="0.35">
      <c r="J136" s="49"/>
      <c r="K136" s="28"/>
      <c r="L136" s="28"/>
      <c r="M136" s="28"/>
      <c r="N136" s="28"/>
      <c r="O136" s="28"/>
      <c r="P136" s="28"/>
      <c r="Q136" s="28"/>
      <c r="R136" s="28"/>
      <c r="S136" s="28"/>
      <c r="T136" s="28"/>
      <c r="U136" s="28"/>
      <c r="V136" s="50"/>
      <c r="W136" s="28"/>
      <c r="X136" s="28"/>
      <c r="Y136" s="28"/>
      <c r="Z136" s="28"/>
      <c r="AA136" s="28"/>
      <c r="AB136" s="28"/>
      <c r="AC136" s="28"/>
      <c r="AD136" s="28"/>
      <c r="AE136" s="28"/>
      <c r="AF136" s="28"/>
      <c r="AG136" s="28"/>
      <c r="AH136" s="50"/>
      <c r="AI136" s="51"/>
      <c r="AJ136" s="28"/>
      <c r="AK136" s="28"/>
      <c r="AL136" s="28"/>
      <c r="AM136" s="28"/>
      <c r="AN136" s="28"/>
      <c r="AO136" s="28"/>
      <c r="AP136" s="28"/>
      <c r="AQ136" s="28"/>
      <c r="AR136" s="28"/>
      <c r="AS136" s="28"/>
      <c r="AT136" s="28"/>
      <c r="AU136" s="50"/>
    </row>
    <row r="137" spans="10:47" x14ac:dyDescent="0.35">
      <c r="J137" s="49"/>
      <c r="K137" s="28"/>
      <c r="L137" s="28"/>
      <c r="M137" s="28"/>
      <c r="N137" s="28"/>
      <c r="O137" s="28"/>
      <c r="P137" s="28"/>
      <c r="Q137" s="28"/>
      <c r="R137" s="28"/>
      <c r="S137" s="28"/>
      <c r="T137" s="28"/>
      <c r="U137" s="28"/>
      <c r="V137" s="50"/>
      <c r="W137" s="28"/>
      <c r="X137" s="28"/>
      <c r="Y137" s="28"/>
      <c r="Z137" s="28"/>
      <c r="AA137" s="28"/>
      <c r="AB137" s="28"/>
      <c r="AC137" s="28"/>
      <c r="AD137" s="28"/>
      <c r="AE137" s="28"/>
      <c r="AF137" s="28"/>
      <c r="AG137" s="28"/>
      <c r="AH137" s="50"/>
      <c r="AI137" s="51"/>
      <c r="AJ137" s="28"/>
      <c r="AK137" s="28"/>
      <c r="AL137" s="28"/>
      <c r="AM137" s="28"/>
      <c r="AN137" s="28"/>
      <c r="AO137" s="28"/>
      <c r="AP137" s="28"/>
      <c r="AQ137" s="28"/>
      <c r="AR137" s="28"/>
      <c r="AS137" s="28"/>
      <c r="AT137" s="28"/>
      <c r="AU137" s="50"/>
    </row>
    <row r="138" spans="10:47" x14ac:dyDescent="0.35">
      <c r="J138" s="49"/>
      <c r="K138" s="28"/>
      <c r="L138" s="28"/>
      <c r="M138" s="28"/>
      <c r="N138" s="28"/>
      <c r="O138" s="28"/>
      <c r="P138" s="28"/>
      <c r="Q138" s="28"/>
      <c r="R138" s="28"/>
      <c r="S138" s="28"/>
      <c r="T138" s="28"/>
      <c r="U138" s="28"/>
      <c r="V138" s="50"/>
      <c r="W138" s="28"/>
      <c r="X138" s="28"/>
      <c r="Y138" s="28"/>
      <c r="Z138" s="28"/>
      <c r="AA138" s="28"/>
      <c r="AB138" s="28"/>
      <c r="AC138" s="28"/>
      <c r="AD138" s="28"/>
      <c r="AE138" s="28"/>
      <c r="AF138" s="28"/>
      <c r="AG138" s="28"/>
      <c r="AH138" s="50"/>
      <c r="AI138" s="51"/>
      <c r="AJ138" s="28"/>
      <c r="AK138" s="28"/>
      <c r="AL138" s="28"/>
      <c r="AM138" s="28"/>
      <c r="AN138" s="28"/>
      <c r="AO138" s="28"/>
      <c r="AP138" s="28"/>
      <c r="AQ138" s="28"/>
      <c r="AR138" s="28"/>
      <c r="AS138" s="28"/>
      <c r="AT138" s="28"/>
      <c r="AU138" s="50"/>
    </row>
    <row r="139" spans="10:47" x14ac:dyDescent="0.35">
      <c r="J139" s="49"/>
      <c r="K139" s="28"/>
      <c r="L139" s="28"/>
      <c r="M139" s="28"/>
      <c r="N139" s="28"/>
      <c r="O139" s="28"/>
      <c r="P139" s="28"/>
      <c r="Q139" s="28"/>
      <c r="R139" s="28"/>
      <c r="S139" s="28"/>
      <c r="T139" s="28"/>
      <c r="U139" s="28"/>
      <c r="V139" s="50"/>
      <c r="W139" s="28"/>
      <c r="X139" s="28"/>
      <c r="Y139" s="28"/>
      <c r="Z139" s="28"/>
      <c r="AA139" s="28"/>
      <c r="AB139" s="28"/>
      <c r="AC139" s="28"/>
      <c r="AD139" s="28"/>
      <c r="AE139" s="28"/>
      <c r="AF139" s="28"/>
      <c r="AG139" s="28"/>
      <c r="AH139" s="50"/>
      <c r="AI139" s="51"/>
      <c r="AJ139" s="28"/>
      <c r="AK139" s="28"/>
      <c r="AL139" s="28"/>
      <c r="AM139" s="28"/>
      <c r="AN139" s="28"/>
      <c r="AO139" s="28"/>
      <c r="AP139" s="28"/>
      <c r="AQ139" s="28"/>
      <c r="AR139" s="28"/>
      <c r="AS139" s="28"/>
      <c r="AT139" s="28"/>
      <c r="AU139" s="50"/>
    </row>
    <row r="140" spans="10:47" x14ac:dyDescent="0.35">
      <c r="J140" s="49"/>
      <c r="K140" s="28"/>
      <c r="L140" s="28"/>
      <c r="M140" s="28"/>
      <c r="N140" s="28"/>
      <c r="O140" s="28"/>
      <c r="P140" s="28"/>
      <c r="Q140" s="28"/>
      <c r="R140" s="28"/>
      <c r="S140" s="28"/>
      <c r="T140" s="28"/>
      <c r="U140" s="28"/>
      <c r="V140" s="50"/>
      <c r="W140" s="28"/>
      <c r="X140" s="28"/>
      <c r="Y140" s="28"/>
      <c r="Z140" s="28"/>
      <c r="AA140" s="28"/>
      <c r="AB140" s="28"/>
      <c r="AC140" s="28"/>
      <c r="AD140" s="28"/>
      <c r="AE140" s="28"/>
      <c r="AF140" s="28"/>
      <c r="AG140" s="28"/>
      <c r="AH140" s="50"/>
      <c r="AI140" s="51"/>
      <c r="AJ140" s="28"/>
      <c r="AK140" s="28"/>
      <c r="AL140" s="28"/>
      <c r="AM140" s="28"/>
      <c r="AN140" s="28"/>
      <c r="AO140" s="28"/>
      <c r="AP140" s="28"/>
      <c r="AQ140" s="28"/>
      <c r="AR140" s="28"/>
      <c r="AS140" s="28"/>
      <c r="AT140" s="28"/>
      <c r="AU140" s="50"/>
    </row>
    <row r="141" spans="10:47" x14ac:dyDescent="0.35">
      <c r="J141" s="49"/>
      <c r="K141" s="28"/>
      <c r="L141" s="28"/>
      <c r="M141" s="28"/>
      <c r="N141" s="28"/>
      <c r="O141" s="28"/>
      <c r="P141" s="28"/>
      <c r="Q141" s="28"/>
      <c r="R141" s="28"/>
      <c r="S141" s="28"/>
      <c r="T141" s="28"/>
      <c r="U141" s="28"/>
      <c r="V141" s="50"/>
      <c r="W141" s="28"/>
      <c r="X141" s="28"/>
      <c r="Y141" s="28"/>
      <c r="Z141" s="28"/>
      <c r="AA141" s="28"/>
      <c r="AB141" s="28"/>
      <c r="AC141" s="28"/>
      <c r="AD141" s="28"/>
      <c r="AE141" s="28"/>
      <c r="AF141" s="28"/>
      <c r="AG141" s="28"/>
      <c r="AH141" s="50"/>
      <c r="AI141" s="51"/>
      <c r="AJ141" s="28"/>
      <c r="AK141" s="28"/>
      <c r="AL141" s="28"/>
      <c r="AM141" s="28"/>
      <c r="AN141" s="28"/>
      <c r="AO141" s="28"/>
      <c r="AP141" s="28"/>
      <c r="AQ141" s="28"/>
      <c r="AR141" s="28"/>
      <c r="AS141" s="28"/>
      <c r="AT141" s="28"/>
      <c r="AU141" s="50"/>
    </row>
    <row r="142" spans="10:47" x14ac:dyDescent="0.35">
      <c r="J142" s="49"/>
      <c r="K142" s="28"/>
      <c r="L142" s="28"/>
      <c r="M142" s="28"/>
      <c r="N142" s="28"/>
      <c r="O142" s="28"/>
      <c r="P142" s="28"/>
      <c r="Q142" s="28"/>
      <c r="R142" s="28"/>
      <c r="S142" s="28"/>
      <c r="T142" s="28"/>
      <c r="U142" s="28"/>
      <c r="V142" s="50"/>
      <c r="W142" s="28"/>
      <c r="X142" s="28"/>
      <c r="Y142" s="28"/>
      <c r="Z142" s="28"/>
      <c r="AA142" s="28"/>
      <c r="AB142" s="28"/>
      <c r="AC142" s="28"/>
      <c r="AD142" s="28"/>
      <c r="AE142" s="28"/>
      <c r="AF142" s="28"/>
      <c r="AG142" s="28"/>
      <c r="AH142" s="50"/>
      <c r="AI142" s="51"/>
      <c r="AJ142" s="28"/>
      <c r="AK142" s="28"/>
      <c r="AL142" s="28"/>
      <c r="AM142" s="28"/>
      <c r="AN142" s="28"/>
      <c r="AO142" s="28"/>
      <c r="AP142" s="28"/>
      <c r="AQ142" s="28"/>
      <c r="AR142" s="28"/>
      <c r="AS142" s="28"/>
      <c r="AT142" s="28"/>
      <c r="AU142" s="50"/>
    </row>
    <row r="143" spans="10:47" x14ac:dyDescent="0.35">
      <c r="J143" s="49"/>
      <c r="K143" s="28"/>
      <c r="L143" s="28"/>
      <c r="M143" s="28"/>
      <c r="N143" s="28"/>
      <c r="O143" s="28"/>
      <c r="P143" s="28"/>
      <c r="Q143" s="28"/>
      <c r="R143" s="28"/>
      <c r="S143" s="28"/>
      <c r="T143" s="28"/>
      <c r="U143" s="28"/>
      <c r="V143" s="50"/>
      <c r="W143" s="28"/>
      <c r="X143" s="28"/>
      <c r="Y143" s="28"/>
      <c r="Z143" s="28"/>
      <c r="AA143" s="28"/>
      <c r="AB143" s="28"/>
      <c r="AC143" s="28"/>
      <c r="AD143" s="28"/>
      <c r="AE143" s="28"/>
      <c r="AF143" s="28"/>
      <c r="AG143" s="28"/>
      <c r="AH143" s="50"/>
      <c r="AI143" s="51"/>
      <c r="AJ143" s="28"/>
      <c r="AK143" s="28"/>
      <c r="AL143" s="28"/>
      <c r="AM143" s="28"/>
      <c r="AN143" s="28"/>
      <c r="AO143" s="28"/>
      <c r="AP143" s="28"/>
      <c r="AQ143" s="28"/>
      <c r="AR143" s="28"/>
      <c r="AS143" s="28"/>
      <c r="AT143" s="28"/>
      <c r="AU143" s="50"/>
    </row>
    <row r="144" spans="10:47" x14ac:dyDescent="0.35">
      <c r="J144" s="49"/>
      <c r="K144" s="28"/>
      <c r="L144" s="28"/>
      <c r="M144" s="28"/>
      <c r="N144" s="28"/>
      <c r="O144" s="28"/>
      <c r="P144" s="28"/>
      <c r="Q144" s="28"/>
      <c r="R144" s="28"/>
      <c r="S144" s="28"/>
      <c r="T144" s="28"/>
      <c r="U144" s="28"/>
      <c r="V144" s="50"/>
      <c r="W144" s="28"/>
      <c r="X144" s="28"/>
      <c r="Y144" s="28"/>
      <c r="Z144" s="28"/>
      <c r="AA144" s="28"/>
      <c r="AB144" s="28"/>
      <c r="AC144" s="28"/>
      <c r="AD144" s="28"/>
      <c r="AE144" s="28"/>
      <c r="AF144" s="28"/>
      <c r="AG144" s="28"/>
      <c r="AH144" s="50"/>
      <c r="AI144" s="51"/>
      <c r="AJ144" s="28"/>
      <c r="AK144" s="28"/>
      <c r="AL144" s="28"/>
      <c r="AM144" s="28"/>
      <c r="AN144" s="28"/>
      <c r="AO144" s="28"/>
      <c r="AP144" s="28"/>
      <c r="AQ144" s="28"/>
      <c r="AR144" s="28"/>
      <c r="AS144" s="28"/>
      <c r="AT144" s="28"/>
      <c r="AU144" s="50"/>
    </row>
    <row r="145" spans="10:47" x14ac:dyDescent="0.35">
      <c r="J145" s="49"/>
      <c r="K145" s="28"/>
      <c r="L145" s="28"/>
      <c r="M145" s="28"/>
      <c r="N145" s="28"/>
      <c r="O145" s="28"/>
      <c r="P145" s="28"/>
      <c r="Q145" s="28"/>
      <c r="R145" s="28"/>
      <c r="S145" s="28"/>
      <c r="T145" s="28"/>
      <c r="U145" s="28"/>
      <c r="V145" s="50"/>
      <c r="W145" s="28"/>
      <c r="X145" s="28"/>
      <c r="Y145" s="28"/>
      <c r="Z145" s="28"/>
      <c r="AA145" s="28"/>
      <c r="AB145" s="28"/>
      <c r="AC145" s="28"/>
      <c r="AD145" s="28"/>
      <c r="AE145" s="28"/>
      <c r="AF145" s="28"/>
      <c r="AG145" s="28"/>
      <c r="AH145" s="50"/>
      <c r="AI145" s="51"/>
      <c r="AJ145" s="28"/>
      <c r="AK145" s="28"/>
      <c r="AL145" s="28"/>
      <c r="AM145" s="28"/>
      <c r="AN145" s="28"/>
      <c r="AO145" s="28"/>
      <c r="AP145" s="28"/>
      <c r="AQ145" s="28"/>
      <c r="AR145" s="28"/>
      <c r="AS145" s="28"/>
      <c r="AT145" s="28"/>
      <c r="AU145" s="50"/>
    </row>
    <row r="146" spans="10:47" x14ac:dyDescent="0.35">
      <c r="J146" s="49"/>
      <c r="K146" s="28"/>
      <c r="L146" s="28"/>
      <c r="M146" s="28"/>
      <c r="N146" s="28"/>
      <c r="O146" s="28"/>
      <c r="P146" s="28"/>
      <c r="Q146" s="28"/>
      <c r="R146" s="28"/>
      <c r="S146" s="28"/>
      <c r="T146" s="28"/>
      <c r="U146" s="28"/>
      <c r="V146" s="50"/>
      <c r="W146" s="28"/>
      <c r="X146" s="28"/>
      <c r="Y146" s="28"/>
      <c r="Z146" s="28"/>
      <c r="AA146" s="28"/>
      <c r="AB146" s="28"/>
      <c r="AC146" s="28"/>
      <c r="AD146" s="28"/>
      <c r="AE146" s="28"/>
      <c r="AF146" s="28"/>
      <c r="AG146" s="28"/>
      <c r="AH146" s="50"/>
      <c r="AI146" s="51"/>
      <c r="AJ146" s="28"/>
      <c r="AK146" s="28"/>
      <c r="AL146" s="28"/>
      <c r="AM146" s="28"/>
      <c r="AN146" s="28"/>
      <c r="AO146" s="28"/>
      <c r="AP146" s="28"/>
      <c r="AQ146" s="28"/>
      <c r="AR146" s="28"/>
      <c r="AS146" s="28"/>
      <c r="AT146" s="28"/>
      <c r="AU146" s="50"/>
    </row>
    <row r="147" spans="10:47" x14ac:dyDescent="0.35">
      <c r="J147" s="49"/>
      <c r="K147" s="28"/>
      <c r="L147" s="28"/>
      <c r="M147" s="28"/>
      <c r="N147" s="28"/>
      <c r="O147" s="28"/>
      <c r="P147" s="28"/>
      <c r="Q147" s="28"/>
      <c r="R147" s="28"/>
      <c r="S147" s="28"/>
      <c r="T147" s="28"/>
      <c r="U147" s="28"/>
      <c r="V147" s="50"/>
      <c r="W147" s="28"/>
      <c r="X147" s="28"/>
      <c r="Y147" s="28"/>
      <c r="Z147" s="28"/>
      <c r="AA147" s="28"/>
      <c r="AB147" s="28"/>
      <c r="AC147" s="28"/>
      <c r="AD147" s="28"/>
      <c r="AE147" s="28"/>
      <c r="AF147" s="28"/>
      <c r="AG147" s="28"/>
      <c r="AH147" s="50"/>
      <c r="AI147" s="51"/>
      <c r="AJ147" s="28"/>
      <c r="AK147" s="28"/>
      <c r="AL147" s="28"/>
      <c r="AM147" s="28"/>
      <c r="AN147" s="28"/>
      <c r="AO147" s="28"/>
      <c r="AP147" s="28"/>
      <c r="AQ147" s="28"/>
      <c r="AR147" s="28"/>
      <c r="AS147" s="28"/>
      <c r="AT147" s="28"/>
      <c r="AU147" s="50"/>
    </row>
    <row r="148" spans="10:47" x14ac:dyDescent="0.35">
      <c r="J148" s="49"/>
      <c r="K148" s="28"/>
      <c r="L148" s="28"/>
      <c r="M148" s="28"/>
      <c r="N148" s="28"/>
      <c r="O148" s="28"/>
      <c r="P148" s="28"/>
      <c r="Q148" s="28"/>
      <c r="R148" s="28"/>
      <c r="S148" s="28"/>
      <c r="T148" s="28"/>
      <c r="U148" s="28"/>
      <c r="V148" s="50"/>
      <c r="W148" s="28"/>
      <c r="X148" s="28"/>
      <c r="Y148" s="28"/>
      <c r="Z148" s="28"/>
      <c r="AA148" s="28"/>
      <c r="AB148" s="28"/>
      <c r="AC148" s="28"/>
      <c r="AD148" s="28"/>
      <c r="AE148" s="28"/>
      <c r="AF148" s="28"/>
      <c r="AG148" s="28"/>
      <c r="AH148" s="50"/>
      <c r="AI148" s="51"/>
      <c r="AJ148" s="28"/>
      <c r="AK148" s="28"/>
      <c r="AL148" s="28"/>
      <c r="AM148" s="28"/>
      <c r="AN148" s="28"/>
      <c r="AO148" s="28"/>
      <c r="AP148" s="28"/>
      <c r="AQ148" s="28"/>
      <c r="AR148" s="28"/>
      <c r="AS148" s="28"/>
      <c r="AT148" s="28"/>
      <c r="AU148" s="50"/>
    </row>
    <row r="149" spans="10:47" x14ac:dyDescent="0.35">
      <c r="J149" s="49"/>
      <c r="K149" s="28"/>
      <c r="L149" s="28"/>
      <c r="M149" s="28"/>
      <c r="N149" s="28"/>
      <c r="O149" s="28"/>
      <c r="P149" s="28"/>
      <c r="Q149" s="28"/>
      <c r="R149" s="28"/>
      <c r="S149" s="28"/>
      <c r="T149" s="28"/>
      <c r="U149" s="28"/>
      <c r="V149" s="50"/>
      <c r="W149" s="28"/>
      <c r="X149" s="28"/>
      <c r="Y149" s="28"/>
      <c r="Z149" s="28"/>
      <c r="AA149" s="28"/>
      <c r="AB149" s="28"/>
      <c r="AC149" s="28"/>
      <c r="AD149" s="28"/>
      <c r="AE149" s="28"/>
      <c r="AF149" s="28"/>
      <c r="AG149" s="28"/>
      <c r="AH149" s="50"/>
      <c r="AI149" s="51"/>
      <c r="AJ149" s="28"/>
      <c r="AK149" s="28"/>
      <c r="AL149" s="28"/>
      <c r="AM149" s="28"/>
      <c r="AN149" s="28"/>
      <c r="AO149" s="28"/>
      <c r="AP149" s="28"/>
      <c r="AQ149" s="28"/>
      <c r="AR149" s="28"/>
      <c r="AS149" s="28"/>
      <c r="AT149" s="28"/>
      <c r="AU149" s="50"/>
    </row>
    <row r="150" spans="10:47" x14ac:dyDescent="0.35">
      <c r="J150" s="49"/>
      <c r="K150" s="28"/>
      <c r="L150" s="28"/>
      <c r="M150" s="28"/>
      <c r="N150" s="28"/>
      <c r="O150" s="28"/>
      <c r="P150" s="28"/>
      <c r="Q150" s="28"/>
      <c r="R150" s="28"/>
      <c r="S150" s="28"/>
      <c r="T150" s="28"/>
      <c r="U150" s="28"/>
      <c r="V150" s="50"/>
      <c r="W150" s="28"/>
      <c r="X150" s="28"/>
      <c r="Y150" s="28"/>
      <c r="Z150" s="28"/>
      <c r="AA150" s="28"/>
      <c r="AB150" s="28"/>
      <c r="AC150" s="28"/>
      <c r="AD150" s="28"/>
      <c r="AE150" s="28"/>
      <c r="AF150" s="28"/>
      <c r="AG150" s="28"/>
      <c r="AH150" s="50"/>
      <c r="AI150" s="51"/>
      <c r="AJ150" s="28"/>
      <c r="AK150" s="28"/>
      <c r="AL150" s="28"/>
      <c r="AM150" s="28"/>
      <c r="AN150" s="28"/>
      <c r="AO150" s="28"/>
      <c r="AP150" s="28"/>
      <c r="AQ150" s="28"/>
      <c r="AR150" s="28"/>
      <c r="AS150" s="28"/>
      <c r="AT150" s="28"/>
      <c r="AU150" s="50"/>
    </row>
    <row r="151" spans="10:47" x14ac:dyDescent="0.35">
      <c r="J151" s="49"/>
      <c r="K151" s="28"/>
      <c r="L151" s="28"/>
      <c r="M151" s="28"/>
      <c r="N151" s="28"/>
      <c r="O151" s="28"/>
      <c r="P151" s="28"/>
      <c r="Q151" s="28"/>
      <c r="R151" s="28"/>
      <c r="S151" s="28"/>
      <c r="T151" s="28"/>
      <c r="U151" s="28"/>
      <c r="V151" s="50"/>
      <c r="W151" s="28"/>
      <c r="X151" s="28"/>
      <c r="Y151" s="28"/>
      <c r="Z151" s="28"/>
      <c r="AA151" s="28"/>
      <c r="AB151" s="28"/>
      <c r="AC151" s="28"/>
      <c r="AD151" s="28"/>
      <c r="AE151" s="28"/>
      <c r="AF151" s="28"/>
      <c r="AG151" s="28"/>
      <c r="AH151" s="50"/>
      <c r="AI151" s="51"/>
      <c r="AJ151" s="28"/>
      <c r="AK151" s="28"/>
      <c r="AL151" s="28"/>
      <c r="AM151" s="28"/>
      <c r="AN151" s="28"/>
      <c r="AO151" s="28"/>
      <c r="AP151" s="28"/>
      <c r="AQ151" s="28"/>
      <c r="AR151" s="28"/>
      <c r="AS151" s="28"/>
      <c r="AT151" s="28"/>
      <c r="AU151" s="50"/>
    </row>
    <row r="152" spans="10:47" x14ac:dyDescent="0.35">
      <c r="J152" s="49"/>
      <c r="K152" s="28"/>
      <c r="L152" s="28"/>
      <c r="M152" s="28"/>
      <c r="N152" s="28"/>
      <c r="O152" s="28"/>
      <c r="P152" s="28"/>
      <c r="Q152" s="28"/>
      <c r="R152" s="28"/>
      <c r="S152" s="28"/>
      <c r="T152" s="28"/>
      <c r="U152" s="28"/>
      <c r="V152" s="50"/>
      <c r="W152" s="28"/>
      <c r="X152" s="28"/>
      <c r="Y152" s="28"/>
      <c r="Z152" s="28"/>
      <c r="AA152" s="28"/>
      <c r="AB152" s="28"/>
      <c r="AC152" s="28"/>
      <c r="AD152" s="28"/>
      <c r="AE152" s="28"/>
      <c r="AF152" s="28"/>
      <c r="AG152" s="28"/>
      <c r="AH152" s="50"/>
      <c r="AI152" s="51"/>
      <c r="AJ152" s="28"/>
      <c r="AK152" s="28"/>
      <c r="AL152" s="28"/>
      <c r="AM152" s="28"/>
      <c r="AN152" s="28"/>
      <c r="AO152" s="28"/>
      <c r="AP152" s="28"/>
      <c r="AQ152" s="28"/>
      <c r="AR152" s="28"/>
      <c r="AS152" s="28"/>
      <c r="AT152" s="28"/>
      <c r="AU152" s="50"/>
    </row>
    <row r="153" spans="10:47" x14ac:dyDescent="0.35">
      <c r="J153" s="49"/>
      <c r="K153" s="28"/>
      <c r="L153" s="28"/>
      <c r="M153" s="28"/>
      <c r="N153" s="28"/>
      <c r="O153" s="28"/>
      <c r="P153" s="28"/>
      <c r="Q153" s="28"/>
      <c r="R153" s="28"/>
      <c r="S153" s="28"/>
      <c r="T153" s="28"/>
      <c r="U153" s="28"/>
      <c r="V153" s="50"/>
      <c r="W153" s="28"/>
      <c r="X153" s="28"/>
      <c r="Y153" s="28"/>
      <c r="Z153" s="28"/>
      <c r="AA153" s="28"/>
      <c r="AB153" s="28"/>
      <c r="AC153" s="28"/>
      <c r="AD153" s="28"/>
      <c r="AE153" s="28"/>
      <c r="AF153" s="28"/>
      <c r="AG153" s="28"/>
      <c r="AH153" s="50"/>
      <c r="AI153" s="51"/>
      <c r="AJ153" s="28"/>
      <c r="AK153" s="28"/>
      <c r="AL153" s="28"/>
      <c r="AM153" s="28"/>
      <c r="AN153" s="28"/>
      <c r="AO153" s="28"/>
      <c r="AP153" s="28"/>
      <c r="AQ153" s="28"/>
      <c r="AR153" s="28"/>
      <c r="AS153" s="28"/>
      <c r="AT153" s="28"/>
      <c r="AU153" s="50"/>
    </row>
    <row r="154" spans="10:47" x14ac:dyDescent="0.35">
      <c r="J154" s="49"/>
      <c r="K154" s="28"/>
      <c r="L154" s="28"/>
      <c r="M154" s="28"/>
      <c r="N154" s="28"/>
      <c r="O154" s="28"/>
      <c r="P154" s="28"/>
      <c r="Q154" s="28"/>
      <c r="R154" s="28"/>
      <c r="S154" s="28"/>
      <c r="T154" s="28"/>
      <c r="U154" s="28"/>
      <c r="V154" s="50"/>
      <c r="W154" s="28"/>
      <c r="X154" s="28"/>
      <c r="Y154" s="28"/>
      <c r="Z154" s="28"/>
      <c r="AA154" s="28"/>
      <c r="AB154" s="28"/>
      <c r="AC154" s="28"/>
      <c r="AD154" s="28"/>
      <c r="AE154" s="28"/>
      <c r="AF154" s="28"/>
      <c r="AG154" s="28"/>
      <c r="AH154" s="50"/>
      <c r="AI154" s="51"/>
      <c r="AJ154" s="28"/>
      <c r="AK154" s="28"/>
      <c r="AL154" s="28"/>
      <c r="AM154" s="28"/>
      <c r="AN154" s="28"/>
      <c r="AO154" s="28"/>
      <c r="AP154" s="28"/>
      <c r="AQ154" s="28"/>
      <c r="AR154" s="28"/>
      <c r="AS154" s="28"/>
      <c r="AT154" s="28"/>
      <c r="AU154" s="50"/>
    </row>
    <row r="155" spans="10:47" x14ac:dyDescent="0.35">
      <c r="J155" s="49"/>
      <c r="K155" s="28"/>
      <c r="L155" s="28"/>
      <c r="M155" s="28"/>
      <c r="N155" s="28"/>
      <c r="O155" s="28"/>
      <c r="P155" s="28"/>
      <c r="Q155" s="28"/>
      <c r="R155" s="28"/>
      <c r="S155" s="28"/>
      <c r="T155" s="28"/>
      <c r="U155" s="28"/>
      <c r="V155" s="50"/>
      <c r="W155" s="28"/>
      <c r="X155" s="28"/>
      <c r="Y155" s="28"/>
      <c r="Z155" s="28"/>
      <c r="AA155" s="28"/>
      <c r="AB155" s="28"/>
      <c r="AC155" s="28"/>
      <c r="AD155" s="28"/>
      <c r="AE155" s="28"/>
      <c r="AF155" s="28"/>
      <c r="AG155" s="28"/>
      <c r="AH155" s="50"/>
      <c r="AI155" s="51"/>
      <c r="AJ155" s="28"/>
      <c r="AK155" s="28"/>
      <c r="AL155" s="28"/>
      <c r="AM155" s="28"/>
      <c r="AN155" s="28"/>
      <c r="AO155" s="28"/>
      <c r="AP155" s="28"/>
      <c r="AQ155" s="28"/>
      <c r="AR155" s="28"/>
      <c r="AS155" s="28"/>
      <c r="AT155" s="28"/>
      <c r="AU155" s="50"/>
    </row>
    <row r="156" spans="10:47" x14ac:dyDescent="0.35">
      <c r="J156" s="49"/>
      <c r="K156" s="28"/>
      <c r="L156" s="28"/>
      <c r="M156" s="28"/>
      <c r="N156" s="28"/>
      <c r="O156" s="28"/>
      <c r="P156" s="28"/>
      <c r="Q156" s="28"/>
      <c r="R156" s="28"/>
      <c r="S156" s="28"/>
      <c r="T156" s="28"/>
      <c r="U156" s="28"/>
      <c r="V156" s="50"/>
      <c r="W156" s="28"/>
      <c r="X156" s="28"/>
      <c r="Y156" s="28"/>
      <c r="Z156" s="28"/>
      <c r="AA156" s="28"/>
      <c r="AB156" s="28"/>
      <c r="AC156" s="28"/>
      <c r="AD156" s="28"/>
      <c r="AE156" s="28"/>
      <c r="AF156" s="28"/>
      <c r="AG156" s="28"/>
      <c r="AH156" s="50"/>
      <c r="AI156" s="51"/>
      <c r="AJ156" s="28"/>
      <c r="AK156" s="28"/>
      <c r="AL156" s="28"/>
      <c r="AM156" s="28"/>
      <c r="AN156" s="28"/>
      <c r="AO156" s="28"/>
      <c r="AP156" s="28"/>
      <c r="AQ156" s="28"/>
      <c r="AR156" s="28"/>
      <c r="AS156" s="28"/>
      <c r="AT156" s="28"/>
      <c r="AU156" s="50"/>
    </row>
    <row r="157" spans="10:47" x14ac:dyDescent="0.35">
      <c r="J157" s="49"/>
      <c r="K157" s="28"/>
      <c r="L157" s="28"/>
      <c r="M157" s="28"/>
      <c r="N157" s="28"/>
      <c r="O157" s="28"/>
      <c r="P157" s="28"/>
      <c r="Q157" s="28"/>
      <c r="R157" s="28"/>
      <c r="S157" s="28"/>
      <c r="T157" s="28"/>
      <c r="U157" s="28"/>
      <c r="V157" s="50"/>
      <c r="W157" s="28"/>
      <c r="X157" s="28"/>
      <c r="Y157" s="28"/>
      <c r="Z157" s="28"/>
      <c r="AA157" s="28"/>
      <c r="AB157" s="28"/>
      <c r="AC157" s="28"/>
      <c r="AD157" s="28"/>
      <c r="AE157" s="28"/>
      <c r="AF157" s="28"/>
      <c r="AG157" s="28"/>
      <c r="AH157" s="50"/>
      <c r="AI157" s="51"/>
      <c r="AJ157" s="28"/>
      <c r="AK157" s="28"/>
      <c r="AL157" s="28"/>
      <c r="AM157" s="28"/>
      <c r="AN157" s="28"/>
      <c r="AO157" s="28"/>
      <c r="AP157" s="28"/>
      <c r="AQ157" s="28"/>
      <c r="AR157" s="28"/>
      <c r="AS157" s="28"/>
      <c r="AT157" s="28"/>
      <c r="AU157" s="50"/>
    </row>
    <row r="158" spans="10:47" x14ac:dyDescent="0.35">
      <c r="J158" s="49"/>
      <c r="K158" s="28"/>
      <c r="L158" s="28"/>
      <c r="M158" s="28"/>
      <c r="N158" s="28"/>
      <c r="O158" s="28"/>
      <c r="P158" s="28"/>
      <c r="Q158" s="28"/>
      <c r="R158" s="28"/>
      <c r="S158" s="28"/>
      <c r="T158" s="28"/>
      <c r="U158" s="28"/>
      <c r="V158" s="50"/>
      <c r="W158" s="28"/>
      <c r="X158" s="28"/>
      <c r="Y158" s="28"/>
      <c r="Z158" s="28"/>
      <c r="AA158" s="28"/>
      <c r="AB158" s="28"/>
      <c r="AC158" s="28"/>
      <c r="AD158" s="28"/>
      <c r="AE158" s="28"/>
      <c r="AF158" s="28"/>
      <c r="AG158" s="28"/>
      <c r="AH158" s="50"/>
      <c r="AI158" s="51"/>
      <c r="AJ158" s="28"/>
      <c r="AK158" s="28"/>
      <c r="AL158" s="28"/>
      <c r="AM158" s="28"/>
      <c r="AN158" s="28"/>
      <c r="AO158" s="28"/>
      <c r="AP158" s="28"/>
      <c r="AQ158" s="28"/>
      <c r="AR158" s="28"/>
      <c r="AS158" s="28"/>
      <c r="AT158" s="28"/>
      <c r="AU158" s="50"/>
    </row>
    <row r="159" spans="10:47" x14ac:dyDescent="0.35">
      <c r="J159" s="49"/>
      <c r="K159" s="28"/>
      <c r="L159" s="28"/>
      <c r="M159" s="28"/>
      <c r="N159" s="28"/>
      <c r="O159" s="28"/>
      <c r="P159" s="28"/>
      <c r="Q159" s="28"/>
      <c r="R159" s="28"/>
      <c r="S159" s="28"/>
      <c r="T159" s="28"/>
      <c r="U159" s="28"/>
      <c r="V159" s="50"/>
      <c r="W159" s="28"/>
      <c r="X159" s="28"/>
      <c r="Y159" s="28"/>
      <c r="Z159" s="28"/>
      <c r="AA159" s="28"/>
      <c r="AB159" s="28"/>
      <c r="AC159" s="28"/>
      <c r="AD159" s="28"/>
      <c r="AE159" s="28"/>
      <c r="AF159" s="28"/>
      <c r="AG159" s="28"/>
      <c r="AH159" s="50"/>
      <c r="AI159" s="51"/>
      <c r="AJ159" s="28"/>
      <c r="AK159" s="28"/>
      <c r="AL159" s="28"/>
      <c r="AM159" s="28"/>
      <c r="AN159" s="28"/>
      <c r="AO159" s="28"/>
      <c r="AP159" s="28"/>
      <c r="AQ159" s="28"/>
      <c r="AR159" s="28"/>
      <c r="AS159" s="28"/>
      <c r="AT159" s="28"/>
      <c r="AU159" s="50"/>
    </row>
    <row r="160" spans="10:47" x14ac:dyDescent="0.35">
      <c r="J160" s="49"/>
      <c r="K160" s="28"/>
      <c r="L160" s="28"/>
      <c r="M160" s="28"/>
      <c r="N160" s="28"/>
      <c r="O160" s="28"/>
      <c r="P160" s="28"/>
      <c r="Q160" s="28"/>
      <c r="R160" s="28"/>
      <c r="S160" s="28"/>
      <c r="T160" s="28"/>
      <c r="U160" s="28"/>
      <c r="V160" s="50"/>
      <c r="W160" s="28"/>
      <c r="X160" s="28"/>
      <c r="Y160" s="28"/>
      <c r="Z160" s="28"/>
      <c r="AA160" s="28"/>
      <c r="AB160" s="28"/>
      <c r="AC160" s="28"/>
      <c r="AD160" s="28"/>
      <c r="AE160" s="28"/>
      <c r="AF160" s="28"/>
      <c r="AG160" s="28"/>
      <c r="AH160" s="50"/>
      <c r="AI160" s="51"/>
      <c r="AJ160" s="28"/>
      <c r="AK160" s="28"/>
      <c r="AL160" s="28"/>
      <c r="AM160" s="28"/>
      <c r="AN160" s="28"/>
      <c r="AO160" s="28"/>
      <c r="AP160" s="28"/>
      <c r="AQ160" s="28"/>
      <c r="AR160" s="28"/>
      <c r="AS160" s="28"/>
      <c r="AT160" s="28"/>
      <c r="AU160" s="50"/>
    </row>
    <row r="161" spans="10:47" x14ac:dyDescent="0.35">
      <c r="J161" s="49"/>
      <c r="K161" s="28"/>
      <c r="L161" s="28"/>
      <c r="M161" s="28"/>
      <c r="N161" s="28"/>
      <c r="O161" s="28"/>
      <c r="P161" s="28"/>
      <c r="Q161" s="28"/>
      <c r="R161" s="28"/>
      <c r="S161" s="28"/>
      <c r="T161" s="28"/>
      <c r="U161" s="28"/>
      <c r="V161" s="50"/>
      <c r="W161" s="28"/>
      <c r="X161" s="28"/>
      <c r="Y161" s="28"/>
      <c r="Z161" s="28"/>
      <c r="AA161" s="28"/>
      <c r="AB161" s="28"/>
      <c r="AC161" s="28"/>
      <c r="AD161" s="28"/>
      <c r="AE161" s="28"/>
      <c r="AF161" s="28"/>
      <c r="AG161" s="28"/>
      <c r="AH161" s="50"/>
      <c r="AI161" s="51"/>
      <c r="AJ161" s="28"/>
      <c r="AK161" s="28"/>
      <c r="AL161" s="28"/>
      <c r="AM161" s="28"/>
      <c r="AN161" s="28"/>
      <c r="AO161" s="28"/>
      <c r="AP161" s="28"/>
      <c r="AQ161" s="28"/>
      <c r="AR161" s="28"/>
      <c r="AS161" s="28"/>
      <c r="AT161" s="28"/>
      <c r="AU161" s="50"/>
    </row>
    <row r="162" spans="10:47" x14ac:dyDescent="0.35">
      <c r="J162" s="49"/>
      <c r="K162" s="28"/>
      <c r="L162" s="28"/>
      <c r="M162" s="28"/>
      <c r="N162" s="28"/>
      <c r="O162" s="28"/>
      <c r="P162" s="28"/>
      <c r="Q162" s="28"/>
      <c r="R162" s="28"/>
      <c r="S162" s="28"/>
      <c r="T162" s="28"/>
      <c r="U162" s="28"/>
      <c r="V162" s="50"/>
      <c r="W162" s="28"/>
      <c r="X162" s="28"/>
      <c r="Y162" s="28"/>
      <c r="Z162" s="28"/>
      <c r="AA162" s="28"/>
      <c r="AB162" s="28"/>
      <c r="AC162" s="28"/>
      <c r="AD162" s="28"/>
      <c r="AE162" s="28"/>
      <c r="AF162" s="28"/>
      <c r="AG162" s="28"/>
      <c r="AH162" s="50"/>
      <c r="AI162" s="51"/>
      <c r="AJ162" s="28"/>
      <c r="AK162" s="28"/>
      <c r="AL162" s="28"/>
      <c r="AM162" s="28"/>
      <c r="AN162" s="28"/>
      <c r="AO162" s="28"/>
      <c r="AP162" s="28"/>
      <c r="AQ162" s="28"/>
      <c r="AR162" s="28"/>
      <c r="AS162" s="28"/>
      <c r="AT162" s="28"/>
      <c r="AU162" s="50"/>
    </row>
    <row r="163" spans="10:47" x14ac:dyDescent="0.35">
      <c r="J163" s="49"/>
      <c r="K163" s="28"/>
      <c r="L163" s="28"/>
      <c r="M163" s="28"/>
      <c r="N163" s="28"/>
      <c r="O163" s="28"/>
      <c r="P163" s="28"/>
      <c r="Q163" s="28"/>
      <c r="R163" s="28"/>
      <c r="S163" s="28"/>
      <c r="T163" s="28"/>
      <c r="U163" s="28"/>
      <c r="V163" s="50"/>
      <c r="W163" s="28"/>
      <c r="X163" s="28"/>
      <c r="Y163" s="28"/>
      <c r="Z163" s="28"/>
      <c r="AA163" s="28"/>
      <c r="AB163" s="28"/>
      <c r="AC163" s="28"/>
      <c r="AD163" s="28"/>
      <c r="AE163" s="28"/>
      <c r="AF163" s="28"/>
      <c r="AG163" s="28"/>
      <c r="AH163" s="50"/>
      <c r="AI163" s="51"/>
      <c r="AJ163" s="28"/>
      <c r="AK163" s="28"/>
      <c r="AL163" s="28"/>
      <c r="AM163" s="28"/>
      <c r="AN163" s="28"/>
      <c r="AO163" s="28"/>
      <c r="AP163" s="28"/>
      <c r="AQ163" s="28"/>
      <c r="AR163" s="28"/>
      <c r="AS163" s="28"/>
      <c r="AT163" s="28"/>
      <c r="AU163" s="50"/>
    </row>
    <row r="164" spans="10:47" x14ac:dyDescent="0.35">
      <c r="J164" s="49"/>
      <c r="K164" s="28"/>
      <c r="L164" s="28"/>
      <c r="M164" s="28"/>
      <c r="N164" s="28"/>
      <c r="O164" s="28"/>
      <c r="P164" s="28"/>
      <c r="Q164" s="28"/>
      <c r="R164" s="28"/>
      <c r="S164" s="28"/>
      <c r="T164" s="28"/>
      <c r="U164" s="28"/>
      <c r="V164" s="50"/>
      <c r="W164" s="28"/>
      <c r="X164" s="28"/>
      <c r="Y164" s="28"/>
      <c r="Z164" s="28"/>
      <c r="AA164" s="28"/>
      <c r="AB164" s="28"/>
      <c r="AC164" s="28"/>
      <c r="AD164" s="28"/>
      <c r="AE164" s="28"/>
      <c r="AF164" s="28"/>
      <c r="AG164" s="28"/>
      <c r="AH164" s="50"/>
      <c r="AI164" s="51"/>
      <c r="AJ164" s="28"/>
      <c r="AK164" s="28"/>
      <c r="AL164" s="28"/>
      <c r="AM164" s="28"/>
      <c r="AN164" s="28"/>
      <c r="AO164" s="28"/>
      <c r="AP164" s="28"/>
      <c r="AQ164" s="28"/>
      <c r="AR164" s="28"/>
      <c r="AS164" s="28"/>
      <c r="AT164" s="28"/>
      <c r="AU164" s="50"/>
    </row>
    <row r="165" spans="10:47" x14ac:dyDescent="0.35">
      <c r="J165" s="49"/>
      <c r="K165" s="28"/>
      <c r="L165" s="28"/>
      <c r="M165" s="28"/>
      <c r="N165" s="28"/>
      <c r="O165" s="28"/>
      <c r="P165" s="28"/>
      <c r="Q165" s="28"/>
      <c r="R165" s="28"/>
      <c r="S165" s="28"/>
      <c r="T165" s="28"/>
      <c r="U165" s="28"/>
      <c r="V165" s="50"/>
      <c r="W165" s="28"/>
      <c r="X165" s="28"/>
      <c r="Y165" s="28"/>
      <c r="Z165" s="28"/>
      <c r="AA165" s="28"/>
      <c r="AB165" s="28"/>
      <c r="AC165" s="28"/>
      <c r="AD165" s="28"/>
      <c r="AE165" s="28"/>
      <c r="AF165" s="28"/>
      <c r="AG165" s="28"/>
      <c r="AH165" s="50"/>
      <c r="AI165" s="51"/>
      <c r="AJ165" s="28"/>
      <c r="AK165" s="28"/>
      <c r="AL165" s="28"/>
      <c r="AM165" s="28"/>
      <c r="AN165" s="28"/>
      <c r="AO165" s="28"/>
      <c r="AP165" s="28"/>
      <c r="AQ165" s="28"/>
      <c r="AR165" s="28"/>
      <c r="AS165" s="28"/>
      <c r="AT165" s="28"/>
      <c r="AU165" s="50"/>
    </row>
    <row r="166" spans="10:47" x14ac:dyDescent="0.35">
      <c r="J166" s="49"/>
      <c r="K166" s="28"/>
      <c r="L166" s="28"/>
      <c r="M166" s="28"/>
      <c r="N166" s="28"/>
      <c r="O166" s="28"/>
      <c r="P166" s="28"/>
      <c r="Q166" s="28"/>
      <c r="R166" s="28"/>
      <c r="S166" s="28"/>
      <c r="T166" s="28"/>
      <c r="U166" s="28"/>
      <c r="V166" s="50"/>
      <c r="W166" s="28"/>
      <c r="X166" s="28"/>
      <c r="Y166" s="28"/>
      <c r="Z166" s="28"/>
      <c r="AA166" s="28"/>
      <c r="AB166" s="28"/>
      <c r="AC166" s="28"/>
      <c r="AD166" s="28"/>
      <c r="AE166" s="28"/>
      <c r="AF166" s="28"/>
      <c r="AG166" s="28"/>
      <c r="AH166" s="50"/>
      <c r="AI166" s="51"/>
      <c r="AJ166" s="28"/>
      <c r="AK166" s="28"/>
      <c r="AL166" s="28"/>
      <c r="AM166" s="28"/>
      <c r="AN166" s="28"/>
      <c r="AO166" s="28"/>
      <c r="AP166" s="28"/>
      <c r="AQ166" s="28"/>
      <c r="AR166" s="28"/>
      <c r="AS166" s="28"/>
      <c r="AT166" s="28"/>
      <c r="AU166" s="50"/>
    </row>
    <row r="167" spans="10:47" x14ac:dyDescent="0.35">
      <c r="J167" s="49"/>
      <c r="K167" s="28"/>
      <c r="L167" s="28"/>
      <c r="M167" s="28"/>
      <c r="N167" s="28"/>
      <c r="O167" s="28"/>
      <c r="P167" s="28"/>
      <c r="Q167" s="28"/>
      <c r="R167" s="28"/>
      <c r="S167" s="28"/>
      <c r="T167" s="28"/>
      <c r="U167" s="28"/>
      <c r="V167" s="50"/>
      <c r="W167" s="28"/>
      <c r="X167" s="28"/>
      <c r="Y167" s="28"/>
      <c r="Z167" s="28"/>
      <c r="AA167" s="28"/>
      <c r="AB167" s="28"/>
      <c r="AC167" s="28"/>
      <c r="AD167" s="28"/>
      <c r="AE167" s="28"/>
      <c r="AF167" s="28"/>
      <c r="AG167" s="28"/>
      <c r="AH167" s="50"/>
      <c r="AI167" s="51"/>
      <c r="AJ167" s="28"/>
      <c r="AK167" s="28"/>
      <c r="AL167" s="28"/>
      <c r="AM167" s="28"/>
      <c r="AN167" s="28"/>
      <c r="AO167" s="28"/>
      <c r="AP167" s="28"/>
      <c r="AQ167" s="28"/>
      <c r="AR167" s="28"/>
      <c r="AS167" s="28"/>
      <c r="AT167" s="28"/>
      <c r="AU167" s="50"/>
    </row>
    <row r="168" spans="10:47" x14ac:dyDescent="0.35">
      <c r="J168" s="49"/>
      <c r="K168" s="28"/>
      <c r="L168" s="28"/>
      <c r="M168" s="28"/>
      <c r="N168" s="28"/>
      <c r="O168" s="28"/>
      <c r="P168" s="28"/>
      <c r="Q168" s="28"/>
      <c r="R168" s="28"/>
      <c r="S168" s="28"/>
      <c r="T168" s="28"/>
      <c r="U168" s="28"/>
      <c r="V168" s="50"/>
      <c r="W168" s="28"/>
      <c r="X168" s="28"/>
      <c r="Y168" s="28"/>
      <c r="Z168" s="28"/>
      <c r="AA168" s="28"/>
      <c r="AB168" s="28"/>
      <c r="AC168" s="28"/>
      <c r="AD168" s="28"/>
      <c r="AE168" s="28"/>
      <c r="AF168" s="28"/>
      <c r="AG168" s="28"/>
      <c r="AH168" s="50"/>
      <c r="AI168" s="51"/>
      <c r="AJ168" s="28"/>
      <c r="AK168" s="28"/>
      <c r="AL168" s="28"/>
      <c r="AM168" s="28"/>
      <c r="AN168" s="28"/>
      <c r="AO168" s="28"/>
      <c r="AP168" s="28"/>
      <c r="AQ168" s="28"/>
      <c r="AR168" s="28"/>
      <c r="AS168" s="28"/>
      <c r="AT168" s="28"/>
      <c r="AU168" s="50"/>
    </row>
    <row r="169" spans="10:47" x14ac:dyDescent="0.35">
      <c r="J169" s="49"/>
      <c r="K169" s="28"/>
      <c r="L169" s="28"/>
      <c r="M169" s="28"/>
      <c r="N169" s="28"/>
      <c r="O169" s="28"/>
      <c r="P169" s="28"/>
      <c r="Q169" s="28"/>
      <c r="R169" s="28"/>
      <c r="S169" s="28"/>
      <c r="T169" s="28"/>
      <c r="U169" s="28"/>
      <c r="V169" s="50"/>
      <c r="W169" s="28"/>
      <c r="X169" s="28"/>
      <c r="Y169" s="28"/>
      <c r="Z169" s="28"/>
      <c r="AA169" s="28"/>
      <c r="AB169" s="28"/>
      <c r="AC169" s="28"/>
      <c r="AD169" s="28"/>
      <c r="AE169" s="28"/>
      <c r="AF169" s="28"/>
      <c r="AG169" s="28"/>
      <c r="AH169" s="50"/>
      <c r="AI169" s="51"/>
      <c r="AJ169" s="28"/>
      <c r="AK169" s="28"/>
      <c r="AL169" s="28"/>
      <c r="AM169" s="28"/>
      <c r="AN169" s="28"/>
      <c r="AO169" s="28"/>
      <c r="AP169" s="28"/>
      <c r="AQ169" s="28"/>
      <c r="AR169" s="28"/>
      <c r="AS169" s="28"/>
      <c r="AT169" s="28"/>
      <c r="AU169" s="50"/>
    </row>
    <row r="170" spans="10:47" x14ac:dyDescent="0.35">
      <c r="J170" s="49"/>
      <c r="K170" s="28"/>
      <c r="L170" s="28"/>
      <c r="M170" s="28"/>
      <c r="N170" s="28"/>
      <c r="O170" s="28"/>
      <c r="P170" s="28"/>
      <c r="Q170" s="28"/>
      <c r="R170" s="28"/>
      <c r="S170" s="28"/>
      <c r="T170" s="28"/>
      <c r="U170" s="28"/>
      <c r="V170" s="50"/>
      <c r="W170" s="28"/>
      <c r="X170" s="28"/>
      <c r="Y170" s="28"/>
      <c r="Z170" s="28"/>
      <c r="AA170" s="28"/>
      <c r="AB170" s="28"/>
      <c r="AC170" s="28"/>
      <c r="AD170" s="28"/>
      <c r="AE170" s="28"/>
      <c r="AF170" s="28"/>
      <c r="AG170" s="28"/>
      <c r="AH170" s="50"/>
      <c r="AI170" s="51"/>
      <c r="AJ170" s="28"/>
      <c r="AK170" s="28"/>
      <c r="AL170" s="28"/>
      <c r="AM170" s="28"/>
      <c r="AN170" s="28"/>
      <c r="AO170" s="28"/>
      <c r="AP170" s="28"/>
      <c r="AQ170" s="28"/>
      <c r="AR170" s="28"/>
      <c r="AS170" s="28"/>
      <c r="AT170" s="28"/>
      <c r="AU170" s="50"/>
    </row>
    <row r="171" spans="10:47" x14ac:dyDescent="0.35">
      <c r="J171" s="49"/>
      <c r="K171" s="28"/>
      <c r="L171" s="28"/>
      <c r="M171" s="28"/>
      <c r="N171" s="28"/>
      <c r="O171" s="28"/>
      <c r="P171" s="28"/>
      <c r="Q171" s="28"/>
      <c r="R171" s="28"/>
      <c r="S171" s="28"/>
      <c r="T171" s="28"/>
      <c r="U171" s="28"/>
      <c r="V171" s="50"/>
      <c r="W171" s="28"/>
      <c r="X171" s="28"/>
      <c r="Y171" s="28"/>
      <c r="Z171" s="28"/>
      <c r="AA171" s="28"/>
      <c r="AB171" s="28"/>
      <c r="AC171" s="28"/>
      <c r="AD171" s="28"/>
      <c r="AE171" s="28"/>
      <c r="AF171" s="28"/>
      <c r="AG171" s="28"/>
      <c r="AH171" s="50"/>
      <c r="AI171" s="51"/>
      <c r="AJ171" s="28"/>
      <c r="AK171" s="28"/>
      <c r="AL171" s="28"/>
      <c r="AM171" s="28"/>
      <c r="AN171" s="28"/>
      <c r="AO171" s="28"/>
      <c r="AP171" s="28"/>
      <c r="AQ171" s="28"/>
      <c r="AR171" s="28"/>
      <c r="AS171" s="28"/>
      <c r="AT171" s="28"/>
      <c r="AU171" s="50"/>
    </row>
    <row r="172" spans="10:47" x14ac:dyDescent="0.35">
      <c r="J172" s="49"/>
      <c r="K172" s="28"/>
      <c r="L172" s="28"/>
      <c r="M172" s="28"/>
      <c r="N172" s="28"/>
      <c r="O172" s="28"/>
      <c r="P172" s="28"/>
      <c r="Q172" s="28"/>
      <c r="R172" s="28"/>
      <c r="S172" s="28"/>
      <c r="T172" s="28"/>
      <c r="U172" s="28"/>
      <c r="V172" s="50"/>
      <c r="W172" s="28"/>
      <c r="X172" s="28"/>
      <c r="Y172" s="28"/>
      <c r="Z172" s="28"/>
      <c r="AA172" s="28"/>
      <c r="AB172" s="28"/>
      <c r="AC172" s="28"/>
      <c r="AD172" s="28"/>
      <c r="AE172" s="28"/>
      <c r="AF172" s="28"/>
      <c r="AG172" s="28"/>
      <c r="AH172" s="50"/>
      <c r="AI172" s="51"/>
      <c r="AJ172" s="28"/>
      <c r="AK172" s="28"/>
      <c r="AL172" s="28"/>
      <c r="AM172" s="28"/>
      <c r="AN172" s="28"/>
      <c r="AO172" s="28"/>
      <c r="AP172" s="28"/>
      <c r="AQ172" s="28"/>
      <c r="AR172" s="28"/>
      <c r="AS172" s="28"/>
      <c r="AT172" s="28"/>
      <c r="AU172" s="50"/>
    </row>
    <row r="173" spans="10:47" x14ac:dyDescent="0.35">
      <c r="J173" s="49"/>
      <c r="K173" s="28"/>
      <c r="L173" s="28"/>
      <c r="M173" s="28"/>
      <c r="N173" s="28"/>
      <c r="O173" s="28"/>
      <c r="P173" s="28"/>
      <c r="Q173" s="28"/>
      <c r="R173" s="28"/>
      <c r="S173" s="28"/>
      <c r="T173" s="28"/>
      <c r="U173" s="28"/>
      <c r="V173" s="50"/>
      <c r="W173" s="28"/>
      <c r="X173" s="28"/>
      <c r="Y173" s="28"/>
      <c r="Z173" s="28"/>
      <c r="AA173" s="28"/>
      <c r="AB173" s="28"/>
      <c r="AC173" s="28"/>
      <c r="AD173" s="28"/>
      <c r="AE173" s="28"/>
      <c r="AF173" s="28"/>
      <c r="AG173" s="28"/>
      <c r="AH173" s="50"/>
      <c r="AI173" s="51"/>
      <c r="AJ173" s="28"/>
      <c r="AK173" s="28"/>
      <c r="AL173" s="28"/>
      <c r="AM173" s="28"/>
      <c r="AN173" s="28"/>
      <c r="AO173" s="28"/>
      <c r="AP173" s="28"/>
      <c r="AQ173" s="28"/>
      <c r="AR173" s="28"/>
      <c r="AS173" s="28"/>
      <c r="AT173" s="28"/>
      <c r="AU173" s="50"/>
    </row>
    <row r="174" spans="10:47" x14ac:dyDescent="0.35">
      <c r="J174" s="49"/>
      <c r="K174" s="28"/>
      <c r="L174" s="28"/>
      <c r="M174" s="28"/>
      <c r="N174" s="28"/>
      <c r="O174" s="28"/>
      <c r="P174" s="28"/>
      <c r="Q174" s="28"/>
      <c r="R174" s="28"/>
      <c r="S174" s="28"/>
      <c r="T174" s="28"/>
      <c r="U174" s="28"/>
      <c r="V174" s="50"/>
      <c r="W174" s="28"/>
      <c r="X174" s="28"/>
      <c r="Y174" s="28"/>
      <c r="Z174" s="28"/>
      <c r="AA174" s="28"/>
      <c r="AB174" s="28"/>
      <c r="AC174" s="28"/>
      <c r="AD174" s="28"/>
      <c r="AE174" s="28"/>
      <c r="AF174" s="28"/>
      <c r="AG174" s="28"/>
      <c r="AH174" s="50"/>
      <c r="AI174" s="51"/>
      <c r="AJ174" s="28"/>
      <c r="AK174" s="28"/>
      <c r="AL174" s="28"/>
      <c r="AM174" s="28"/>
      <c r="AN174" s="28"/>
      <c r="AO174" s="28"/>
      <c r="AP174" s="28"/>
      <c r="AQ174" s="28"/>
      <c r="AR174" s="28"/>
      <c r="AS174" s="28"/>
      <c r="AT174" s="28"/>
      <c r="AU174" s="50"/>
    </row>
    <row r="175" spans="10:47" x14ac:dyDescent="0.35">
      <c r="J175" s="49"/>
      <c r="K175" s="28"/>
      <c r="L175" s="28"/>
      <c r="M175" s="28"/>
      <c r="N175" s="28"/>
      <c r="O175" s="28"/>
      <c r="P175" s="28"/>
      <c r="Q175" s="28"/>
      <c r="R175" s="28"/>
      <c r="S175" s="28"/>
      <c r="T175" s="28"/>
      <c r="U175" s="28"/>
      <c r="V175" s="50"/>
      <c r="W175" s="28"/>
      <c r="X175" s="28"/>
      <c r="Y175" s="28"/>
      <c r="Z175" s="28"/>
      <c r="AA175" s="28"/>
      <c r="AB175" s="28"/>
      <c r="AC175" s="28"/>
      <c r="AD175" s="28"/>
      <c r="AE175" s="28"/>
      <c r="AF175" s="28"/>
      <c r="AG175" s="28"/>
      <c r="AH175" s="50"/>
      <c r="AI175" s="51"/>
      <c r="AJ175" s="28"/>
      <c r="AK175" s="28"/>
      <c r="AL175" s="28"/>
      <c r="AM175" s="28"/>
      <c r="AN175" s="28"/>
      <c r="AO175" s="28"/>
      <c r="AP175" s="28"/>
      <c r="AQ175" s="28"/>
      <c r="AR175" s="28"/>
      <c r="AS175" s="28"/>
      <c r="AT175" s="28"/>
      <c r="AU175" s="50"/>
    </row>
    <row r="176" spans="10:47" x14ac:dyDescent="0.35">
      <c r="J176" s="49"/>
      <c r="K176" s="28"/>
      <c r="L176" s="28"/>
      <c r="M176" s="28"/>
      <c r="N176" s="28"/>
      <c r="O176" s="28"/>
      <c r="P176" s="28"/>
      <c r="Q176" s="28"/>
      <c r="R176" s="28"/>
      <c r="S176" s="28"/>
      <c r="T176" s="28"/>
      <c r="U176" s="28"/>
      <c r="V176" s="50"/>
      <c r="W176" s="28"/>
      <c r="X176" s="28"/>
      <c r="Y176" s="28"/>
      <c r="Z176" s="28"/>
      <c r="AA176" s="28"/>
      <c r="AB176" s="28"/>
      <c r="AC176" s="28"/>
      <c r="AD176" s="28"/>
      <c r="AE176" s="28"/>
      <c r="AF176" s="28"/>
      <c r="AG176" s="28"/>
      <c r="AH176" s="50"/>
      <c r="AI176" s="51"/>
      <c r="AJ176" s="28"/>
      <c r="AK176" s="28"/>
      <c r="AL176" s="28"/>
      <c r="AM176" s="28"/>
      <c r="AN176" s="28"/>
      <c r="AO176" s="28"/>
      <c r="AP176" s="28"/>
      <c r="AQ176" s="28"/>
      <c r="AR176" s="28"/>
      <c r="AS176" s="28"/>
      <c r="AT176" s="28"/>
      <c r="AU176" s="50"/>
    </row>
    <row r="177" spans="10:47" x14ac:dyDescent="0.35">
      <c r="J177" s="49"/>
      <c r="K177" s="28"/>
      <c r="L177" s="28"/>
      <c r="M177" s="28"/>
      <c r="N177" s="28"/>
      <c r="O177" s="28"/>
      <c r="P177" s="28"/>
      <c r="Q177" s="28"/>
      <c r="R177" s="28"/>
      <c r="S177" s="28"/>
      <c r="T177" s="28"/>
      <c r="U177" s="28"/>
      <c r="V177" s="50"/>
      <c r="W177" s="28"/>
      <c r="X177" s="28"/>
      <c r="Y177" s="28"/>
      <c r="Z177" s="28"/>
      <c r="AA177" s="28"/>
      <c r="AB177" s="28"/>
      <c r="AC177" s="28"/>
      <c r="AD177" s="28"/>
      <c r="AE177" s="28"/>
      <c r="AF177" s="28"/>
      <c r="AG177" s="28"/>
      <c r="AH177" s="50"/>
      <c r="AI177" s="51"/>
      <c r="AJ177" s="28"/>
      <c r="AK177" s="28"/>
      <c r="AL177" s="28"/>
      <c r="AM177" s="28"/>
      <c r="AN177" s="28"/>
      <c r="AO177" s="28"/>
      <c r="AP177" s="28"/>
      <c r="AQ177" s="28"/>
      <c r="AR177" s="28"/>
      <c r="AS177" s="28"/>
      <c r="AT177" s="28"/>
      <c r="AU177" s="50"/>
    </row>
    <row r="178" spans="10:47" x14ac:dyDescent="0.35">
      <c r="J178" s="49"/>
      <c r="K178" s="28"/>
      <c r="L178" s="28"/>
      <c r="M178" s="28"/>
      <c r="N178" s="28"/>
      <c r="O178" s="28"/>
      <c r="P178" s="28"/>
      <c r="Q178" s="28"/>
      <c r="R178" s="28"/>
      <c r="S178" s="28"/>
      <c r="T178" s="28"/>
      <c r="U178" s="28"/>
      <c r="V178" s="50"/>
      <c r="W178" s="28"/>
      <c r="X178" s="28"/>
      <c r="Y178" s="28"/>
      <c r="Z178" s="28"/>
      <c r="AA178" s="28"/>
      <c r="AB178" s="28"/>
      <c r="AC178" s="28"/>
      <c r="AD178" s="28"/>
      <c r="AE178" s="28"/>
      <c r="AF178" s="28"/>
      <c r="AG178" s="28"/>
      <c r="AH178" s="50"/>
      <c r="AI178" s="51"/>
      <c r="AJ178" s="28"/>
      <c r="AK178" s="28"/>
      <c r="AL178" s="28"/>
      <c r="AM178" s="28"/>
      <c r="AN178" s="28"/>
      <c r="AO178" s="28"/>
      <c r="AP178" s="28"/>
      <c r="AQ178" s="28"/>
      <c r="AR178" s="28"/>
      <c r="AS178" s="28"/>
      <c r="AT178" s="28"/>
      <c r="AU178" s="50"/>
    </row>
    <row r="179" spans="10:47" x14ac:dyDescent="0.35">
      <c r="J179" s="49"/>
      <c r="K179" s="28"/>
      <c r="L179" s="28"/>
      <c r="M179" s="28"/>
      <c r="N179" s="28"/>
      <c r="O179" s="28"/>
      <c r="P179" s="28"/>
      <c r="Q179" s="28"/>
      <c r="R179" s="28"/>
      <c r="S179" s="28"/>
      <c r="T179" s="28"/>
      <c r="U179" s="28"/>
      <c r="V179" s="50"/>
      <c r="W179" s="28"/>
      <c r="X179" s="28"/>
      <c r="Y179" s="28"/>
      <c r="Z179" s="28"/>
      <c r="AA179" s="28"/>
      <c r="AB179" s="28"/>
      <c r="AC179" s="28"/>
      <c r="AD179" s="28"/>
      <c r="AE179" s="28"/>
      <c r="AF179" s="28"/>
      <c r="AG179" s="28"/>
      <c r="AH179" s="50"/>
      <c r="AI179" s="51"/>
      <c r="AJ179" s="28"/>
      <c r="AK179" s="28"/>
      <c r="AL179" s="28"/>
      <c r="AM179" s="28"/>
      <c r="AN179" s="28"/>
      <c r="AO179" s="28"/>
      <c r="AP179" s="28"/>
      <c r="AQ179" s="28"/>
      <c r="AR179" s="28"/>
      <c r="AS179" s="28"/>
      <c r="AT179" s="28"/>
      <c r="AU179" s="50"/>
    </row>
    <row r="180" spans="10:47" x14ac:dyDescent="0.35">
      <c r="J180" s="49"/>
      <c r="K180" s="28"/>
      <c r="L180" s="28"/>
      <c r="M180" s="28"/>
      <c r="N180" s="28"/>
      <c r="O180" s="28"/>
      <c r="P180" s="28"/>
      <c r="Q180" s="28"/>
      <c r="R180" s="28"/>
      <c r="S180" s="28"/>
      <c r="T180" s="28"/>
      <c r="U180" s="28"/>
      <c r="V180" s="50"/>
      <c r="W180" s="28"/>
      <c r="X180" s="28"/>
      <c r="Y180" s="28"/>
      <c r="Z180" s="28"/>
      <c r="AA180" s="28"/>
      <c r="AB180" s="28"/>
      <c r="AC180" s="28"/>
      <c r="AD180" s="28"/>
      <c r="AE180" s="28"/>
      <c r="AF180" s="28"/>
      <c r="AG180" s="28"/>
      <c r="AH180" s="50"/>
      <c r="AI180" s="51"/>
      <c r="AJ180" s="28"/>
      <c r="AK180" s="28"/>
      <c r="AL180" s="28"/>
      <c r="AM180" s="28"/>
      <c r="AN180" s="28"/>
      <c r="AO180" s="28"/>
      <c r="AP180" s="28"/>
      <c r="AQ180" s="28"/>
      <c r="AR180" s="28"/>
      <c r="AS180" s="28"/>
      <c r="AT180" s="28"/>
      <c r="AU180" s="50"/>
    </row>
    <row r="181" spans="10:47" x14ac:dyDescent="0.35">
      <c r="J181" s="49"/>
      <c r="K181" s="28"/>
      <c r="L181" s="28"/>
      <c r="M181" s="28"/>
      <c r="N181" s="28"/>
      <c r="O181" s="28"/>
      <c r="P181" s="28"/>
      <c r="Q181" s="28"/>
      <c r="R181" s="28"/>
      <c r="S181" s="28"/>
      <c r="T181" s="28"/>
      <c r="U181" s="28"/>
      <c r="V181" s="50"/>
      <c r="W181" s="28"/>
      <c r="X181" s="28"/>
      <c r="Y181" s="28"/>
      <c r="Z181" s="28"/>
      <c r="AA181" s="28"/>
      <c r="AB181" s="28"/>
      <c r="AC181" s="28"/>
      <c r="AD181" s="28"/>
      <c r="AE181" s="28"/>
      <c r="AF181" s="28"/>
      <c r="AG181" s="28"/>
      <c r="AH181" s="50"/>
      <c r="AI181" s="51"/>
      <c r="AJ181" s="28"/>
      <c r="AK181" s="28"/>
      <c r="AL181" s="28"/>
      <c r="AM181" s="28"/>
      <c r="AN181" s="28"/>
      <c r="AO181" s="28"/>
      <c r="AP181" s="28"/>
      <c r="AQ181" s="28"/>
      <c r="AR181" s="28"/>
      <c r="AS181" s="28"/>
      <c r="AT181" s="28"/>
      <c r="AU181" s="50"/>
    </row>
    <row r="182" spans="10:47" x14ac:dyDescent="0.35">
      <c r="J182" s="49"/>
      <c r="K182" s="28"/>
      <c r="L182" s="28"/>
      <c r="M182" s="28"/>
      <c r="N182" s="28"/>
      <c r="O182" s="28"/>
      <c r="P182" s="28"/>
      <c r="Q182" s="28"/>
      <c r="R182" s="28"/>
      <c r="S182" s="28"/>
      <c r="T182" s="28"/>
      <c r="U182" s="28"/>
      <c r="V182" s="50"/>
      <c r="W182" s="28"/>
      <c r="X182" s="28"/>
      <c r="Y182" s="28"/>
      <c r="Z182" s="28"/>
      <c r="AA182" s="28"/>
      <c r="AB182" s="28"/>
      <c r="AC182" s="28"/>
      <c r="AD182" s="28"/>
      <c r="AE182" s="28"/>
      <c r="AF182" s="28"/>
      <c r="AG182" s="28"/>
      <c r="AH182" s="50"/>
      <c r="AI182" s="51"/>
      <c r="AJ182" s="28"/>
      <c r="AK182" s="28"/>
      <c r="AL182" s="28"/>
      <c r="AM182" s="28"/>
      <c r="AN182" s="28"/>
      <c r="AO182" s="28"/>
      <c r="AP182" s="28"/>
      <c r="AQ182" s="28"/>
      <c r="AR182" s="28"/>
      <c r="AS182" s="28"/>
      <c r="AT182" s="28"/>
      <c r="AU182" s="50"/>
    </row>
    <row r="183" spans="10:47" x14ac:dyDescent="0.35">
      <c r="J183" s="49"/>
      <c r="K183" s="28"/>
      <c r="L183" s="28"/>
      <c r="M183" s="28"/>
      <c r="N183" s="28"/>
      <c r="O183" s="28"/>
      <c r="P183" s="28"/>
      <c r="Q183" s="28"/>
      <c r="R183" s="28"/>
      <c r="S183" s="28"/>
      <c r="T183" s="28"/>
      <c r="U183" s="28"/>
      <c r="V183" s="50"/>
      <c r="W183" s="28"/>
      <c r="X183" s="28"/>
      <c r="Y183" s="28"/>
      <c r="Z183" s="28"/>
      <c r="AA183" s="28"/>
      <c r="AB183" s="28"/>
      <c r="AC183" s="28"/>
      <c r="AD183" s="28"/>
      <c r="AE183" s="28"/>
      <c r="AF183" s="28"/>
      <c r="AG183" s="28"/>
      <c r="AH183" s="50"/>
      <c r="AI183" s="51"/>
      <c r="AJ183" s="28"/>
      <c r="AK183" s="28"/>
      <c r="AL183" s="28"/>
      <c r="AM183" s="28"/>
      <c r="AN183" s="28"/>
      <c r="AO183" s="28"/>
      <c r="AP183" s="28"/>
      <c r="AQ183" s="28"/>
      <c r="AR183" s="28"/>
      <c r="AS183" s="28"/>
      <c r="AT183" s="28"/>
      <c r="AU183" s="50"/>
    </row>
    <row r="184" spans="10:47" x14ac:dyDescent="0.35">
      <c r="J184" s="49"/>
      <c r="K184" s="28"/>
      <c r="L184" s="28"/>
      <c r="M184" s="28"/>
      <c r="N184" s="28"/>
      <c r="O184" s="28"/>
      <c r="P184" s="28"/>
      <c r="Q184" s="28"/>
      <c r="R184" s="28"/>
      <c r="S184" s="28"/>
      <c r="T184" s="28"/>
      <c r="U184" s="28"/>
      <c r="V184" s="50"/>
      <c r="W184" s="28"/>
      <c r="X184" s="28"/>
      <c r="Y184" s="28"/>
      <c r="Z184" s="28"/>
      <c r="AA184" s="28"/>
      <c r="AB184" s="28"/>
      <c r="AC184" s="28"/>
      <c r="AD184" s="28"/>
      <c r="AE184" s="28"/>
      <c r="AF184" s="28"/>
      <c r="AG184" s="28"/>
      <c r="AH184" s="50"/>
      <c r="AI184" s="51"/>
      <c r="AJ184" s="28"/>
      <c r="AK184" s="28"/>
      <c r="AL184" s="28"/>
      <c r="AM184" s="28"/>
      <c r="AN184" s="28"/>
      <c r="AO184" s="28"/>
      <c r="AP184" s="28"/>
      <c r="AQ184" s="28"/>
      <c r="AR184" s="28"/>
      <c r="AS184" s="28"/>
      <c r="AT184" s="28"/>
      <c r="AU184" s="50"/>
    </row>
    <row r="185" spans="10:47" x14ac:dyDescent="0.35">
      <c r="J185" s="49"/>
      <c r="K185" s="28"/>
      <c r="L185" s="28"/>
      <c r="M185" s="28"/>
      <c r="N185" s="28"/>
      <c r="O185" s="28"/>
      <c r="P185" s="28"/>
      <c r="Q185" s="28"/>
      <c r="R185" s="28"/>
      <c r="S185" s="28"/>
      <c r="T185" s="28"/>
      <c r="U185" s="28"/>
      <c r="V185" s="50"/>
      <c r="W185" s="28"/>
      <c r="X185" s="28"/>
      <c r="Y185" s="28"/>
      <c r="Z185" s="28"/>
      <c r="AA185" s="28"/>
      <c r="AB185" s="28"/>
      <c r="AC185" s="28"/>
      <c r="AD185" s="28"/>
      <c r="AE185" s="28"/>
      <c r="AF185" s="28"/>
      <c r="AG185" s="28"/>
      <c r="AH185" s="50"/>
      <c r="AI185" s="51"/>
      <c r="AJ185" s="28"/>
      <c r="AK185" s="28"/>
      <c r="AL185" s="28"/>
      <c r="AM185" s="28"/>
      <c r="AN185" s="28"/>
      <c r="AO185" s="28"/>
      <c r="AP185" s="28"/>
      <c r="AQ185" s="28"/>
      <c r="AR185" s="28"/>
      <c r="AS185" s="28"/>
      <c r="AT185" s="28"/>
      <c r="AU185" s="50"/>
    </row>
    <row r="186" spans="10:47" x14ac:dyDescent="0.35">
      <c r="J186" s="49"/>
      <c r="K186" s="28"/>
      <c r="L186" s="28"/>
      <c r="M186" s="28"/>
      <c r="N186" s="28"/>
      <c r="O186" s="28"/>
      <c r="P186" s="28"/>
      <c r="Q186" s="28"/>
      <c r="R186" s="28"/>
      <c r="S186" s="28"/>
      <c r="T186" s="28"/>
      <c r="U186" s="28"/>
      <c r="V186" s="50"/>
      <c r="W186" s="28"/>
      <c r="X186" s="28"/>
      <c r="Y186" s="28"/>
      <c r="Z186" s="28"/>
      <c r="AA186" s="28"/>
      <c r="AB186" s="28"/>
      <c r="AC186" s="28"/>
      <c r="AD186" s="28"/>
      <c r="AE186" s="28"/>
      <c r="AF186" s="28"/>
      <c r="AG186" s="28"/>
      <c r="AH186" s="50"/>
      <c r="AI186" s="51"/>
      <c r="AJ186" s="28"/>
      <c r="AK186" s="28"/>
      <c r="AL186" s="28"/>
      <c r="AM186" s="28"/>
      <c r="AN186" s="28"/>
      <c r="AO186" s="28"/>
      <c r="AP186" s="28"/>
      <c r="AQ186" s="28"/>
      <c r="AR186" s="28"/>
      <c r="AS186" s="28"/>
      <c r="AT186" s="28"/>
      <c r="AU186" s="50"/>
    </row>
    <row r="187" spans="10:47" x14ac:dyDescent="0.35">
      <c r="J187" s="49"/>
      <c r="K187" s="28"/>
      <c r="L187" s="28"/>
      <c r="M187" s="28"/>
      <c r="N187" s="28"/>
      <c r="O187" s="28"/>
      <c r="P187" s="28"/>
      <c r="Q187" s="28"/>
      <c r="R187" s="28"/>
      <c r="S187" s="28"/>
      <c r="T187" s="28"/>
      <c r="U187" s="28"/>
      <c r="V187" s="50"/>
      <c r="W187" s="28"/>
      <c r="X187" s="28"/>
      <c r="Y187" s="28"/>
      <c r="Z187" s="28"/>
      <c r="AA187" s="28"/>
      <c r="AB187" s="28"/>
      <c r="AC187" s="28"/>
      <c r="AD187" s="28"/>
      <c r="AE187" s="28"/>
      <c r="AF187" s="28"/>
      <c r="AG187" s="28"/>
      <c r="AH187" s="50"/>
      <c r="AI187" s="51"/>
      <c r="AJ187" s="28"/>
      <c r="AK187" s="28"/>
      <c r="AL187" s="28"/>
      <c r="AM187" s="28"/>
      <c r="AN187" s="28"/>
      <c r="AO187" s="28"/>
      <c r="AP187" s="28"/>
      <c r="AQ187" s="28"/>
      <c r="AR187" s="28"/>
      <c r="AS187" s="28"/>
      <c r="AT187" s="28"/>
      <c r="AU187" s="50"/>
    </row>
    <row r="188" spans="10:47" x14ac:dyDescent="0.35">
      <c r="J188" s="49"/>
      <c r="K188" s="28"/>
      <c r="L188" s="28"/>
      <c r="M188" s="28"/>
      <c r="N188" s="28"/>
      <c r="O188" s="28"/>
      <c r="P188" s="28"/>
      <c r="Q188" s="28"/>
      <c r="R188" s="28"/>
      <c r="S188" s="28"/>
      <c r="T188" s="28"/>
      <c r="U188" s="28"/>
      <c r="V188" s="50"/>
      <c r="W188" s="28"/>
      <c r="X188" s="28"/>
      <c r="Y188" s="28"/>
      <c r="Z188" s="28"/>
      <c r="AA188" s="28"/>
      <c r="AB188" s="28"/>
      <c r="AC188" s="28"/>
      <c r="AD188" s="28"/>
      <c r="AE188" s="28"/>
      <c r="AF188" s="28"/>
      <c r="AG188" s="28"/>
      <c r="AH188" s="50"/>
      <c r="AI188" s="51"/>
      <c r="AJ188" s="28"/>
      <c r="AK188" s="28"/>
      <c r="AL188" s="28"/>
      <c r="AM188" s="28"/>
      <c r="AN188" s="28"/>
      <c r="AO188" s="28"/>
      <c r="AP188" s="28"/>
      <c r="AQ188" s="28"/>
      <c r="AR188" s="28"/>
      <c r="AS188" s="28"/>
      <c r="AT188" s="28"/>
      <c r="AU188" s="50"/>
    </row>
    <row r="189" spans="10:47" x14ac:dyDescent="0.35">
      <c r="J189" s="49"/>
      <c r="K189" s="28"/>
      <c r="L189" s="28"/>
      <c r="M189" s="28"/>
      <c r="N189" s="28"/>
      <c r="O189" s="28"/>
      <c r="P189" s="28"/>
      <c r="Q189" s="28"/>
      <c r="R189" s="28"/>
      <c r="S189" s="28"/>
      <c r="T189" s="28"/>
      <c r="U189" s="28"/>
      <c r="V189" s="50"/>
      <c r="W189" s="28"/>
      <c r="X189" s="28"/>
      <c r="Y189" s="28"/>
      <c r="Z189" s="28"/>
      <c r="AA189" s="28"/>
      <c r="AB189" s="28"/>
      <c r="AC189" s="28"/>
      <c r="AD189" s="28"/>
      <c r="AE189" s="28"/>
      <c r="AF189" s="28"/>
      <c r="AG189" s="28"/>
      <c r="AH189" s="50"/>
      <c r="AI189" s="51"/>
      <c r="AJ189" s="28"/>
      <c r="AK189" s="28"/>
      <c r="AL189" s="28"/>
      <c r="AM189" s="28"/>
      <c r="AN189" s="28"/>
      <c r="AO189" s="28"/>
      <c r="AP189" s="28"/>
      <c r="AQ189" s="28"/>
      <c r="AR189" s="28"/>
      <c r="AS189" s="28"/>
      <c r="AT189" s="28"/>
      <c r="AU189" s="50"/>
    </row>
    <row r="190" spans="10:47" x14ac:dyDescent="0.35">
      <c r="J190" s="49"/>
      <c r="K190" s="28"/>
      <c r="L190" s="28"/>
      <c r="M190" s="28"/>
      <c r="N190" s="28"/>
      <c r="O190" s="28"/>
      <c r="P190" s="28"/>
      <c r="Q190" s="28"/>
      <c r="R190" s="28"/>
      <c r="S190" s="28"/>
      <c r="T190" s="28"/>
      <c r="U190" s="28"/>
      <c r="V190" s="50"/>
      <c r="W190" s="28"/>
      <c r="X190" s="28"/>
      <c r="Y190" s="28"/>
      <c r="Z190" s="28"/>
      <c r="AA190" s="28"/>
      <c r="AB190" s="28"/>
      <c r="AC190" s="28"/>
      <c r="AD190" s="28"/>
      <c r="AE190" s="28"/>
      <c r="AF190" s="28"/>
      <c r="AG190" s="28"/>
      <c r="AH190" s="50"/>
      <c r="AI190" s="51"/>
      <c r="AJ190" s="28"/>
      <c r="AK190" s="28"/>
      <c r="AL190" s="28"/>
      <c r="AM190" s="28"/>
      <c r="AN190" s="28"/>
      <c r="AO190" s="28"/>
      <c r="AP190" s="28"/>
      <c r="AQ190" s="28"/>
      <c r="AR190" s="28"/>
      <c r="AS190" s="28"/>
      <c r="AT190" s="28"/>
      <c r="AU190" s="50"/>
    </row>
    <row r="191" spans="10:47" x14ac:dyDescent="0.35">
      <c r="J191" s="49"/>
      <c r="K191" s="28"/>
      <c r="L191" s="28"/>
      <c r="M191" s="28"/>
      <c r="N191" s="28"/>
      <c r="O191" s="28"/>
      <c r="P191" s="28"/>
      <c r="Q191" s="28"/>
      <c r="R191" s="28"/>
      <c r="S191" s="28"/>
      <c r="T191" s="28"/>
      <c r="U191" s="28"/>
      <c r="V191" s="50"/>
      <c r="W191" s="28"/>
      <c r="X191" s="28"/>
      <c r="Y191" s="28"/>
      <c r="Z191" s="28"/>
      <c r="AA191" s="28"/>
      <c r="AB191" s="28"/>
      <c r="AC191" s="28"/>
      <c r="AD191" s="28"/>
      <c r="AE191" s="28"/>
      <c r="AF191" s="28"/>
      <c r="AG191" s="28"/>
      <c r="AH191" s="50"/>
      <c r="AI191" s="51"/>
      <c r="AJ191" s="28"/>
      <c r="AK191" s="28"/>
      <c r="AL191" s="28"/>
      <c r="AM191" s="28"/>
      <c r="AN191" s="28"/>
      <c r="AO191" s="28"/>
      <c r="AP191" s="28"/>
      <c r="AQ191" s="28"/>
      <c r="AR191" s="28"/>
      <c r="AS191" s="28"/>
      <c r="AT191" s="28"/>
      <c r="AU191" s="50"/>
    </row>
    <row r="192" spans="10:47" x14ac:dyDescent="0.35">
      <c r="J192" s="49"/>
      <c r="K192" s="28"/>
      <c r="L192" s="28"/>
      <c r="M192" s="28"/>
      <c r="N192" s="28"/>
      <c r="O192" s="28"/>
      <c r="P192" s="28"/>
      <c r="Q192" s="28"/>
      <c r="R192" s="28"/>
      <c r="S192" s="28"/>
      <c r="T192" s="28"/>
      <c r="U192" s="28"/>
      <c r="V192" s="50"/>
      <c r="W192" s="28"/>
      <c r="X192" s="28"/>
      <c r="Y192" s="28"/>
      <c r="Z192" s="28"/>
      <c r="AA192" s="28"/>
      <c r="AB192" s="28"/>
      <c r="AC192" s="28"/>
      <c r="AD192" s="28"/>
      <c r="AE192" s="28"/>
      <c r="AF192" s="28"/>
      <c r="AG192" s="28"/>
      <c r="AH192" s="50"/>
      <c r="AI192" s="51"/>
      <c r="AJ192" s="28"/>
      <c r="AK192" s="28"/>
      <c r="AL192" s="28"/>
      <c r="AM192" s="28"/>
      <c r="AN192" s="28"/>
      <c r="AO192" s="28"/>
      <c r="AP192" s="28"/>
      <c r="AQ192" s="28"/>
      <c r="AR192" s="28"/>
      <c r="AS192" s="28"/>
      <c r="AT192" s="28"/>
      <c r="AU192" s="50"/>
    </row>
    <row r="193" spans="10:47" x14ac:dyDescent="0.35">
      <c r="J193" s="49"/>
      <c r="K193" s="28"/>
      <c r="L193" s="28"/>
      <c r="M193" s="28"/>
      <c r="N193" s="28"/>
      <c r="O193" s="28"/>
      <c r="P193" s="28"/>
      <c r="Q193" s="28"/>
      <c r="R193" s="28"/>
      <c r="S193" s="28"/>
      <c r="T193" s="28"/>
      <c r="U193" s="28"/>
      <c r="V193" s="50"/>
      <c r="W193" s="28"/>
      <c r="X193" s="28"/>
      <c r="Y193" s="28"/>
      <c r="Z193" s="28"/>
      <c r="AA193" s="28"/>
      <c r="AB193" s="28"/>
      <c r="AC193" s="28"/>
      <c r="AD193" s="28"/>
      <c r="AE193" s="28"/>
      <c r="AF193" s="28"/>
      <c r="AG193" s="28"/>
      <c r="AH193" s="50"/>
      <c r="AI193" s="51"/>
      <c r="AJ193" s="28"/>
      <c r="AK193" s="28"/>
      <c r="AL193" s="28"/>
      <c r="AM193" s="28"/>
      <c r="AN193" s="28"/>
      <c r="AO193" s="28"/>
      <c r="AP193" s="28"/>
      <c r="AQ193" s="28"/>
      <c r="AR193" s="28"/>
      <c r="AS193" s="28"/>
      <c r="AT193" s="28"/>
      <c r="AU193" s="50"/>
    </row>
    <row r="194" spans="10:47" x14ac:dyDescent="0.35">
      <c r="J194" s="49"/>
      <c r="K194" s="28"/>
      <c r="L194" s="28"/>
      <c r="M194" s="28"/>
      <c r="N194" s="28"/>
      <c r="O194" s="28"/>
      <c r="P194" s="28"/>
      <c r="Q194" s="28"/>
      <c r="R194" s="28"/>
      <c r="S194" s="28"/>
      <c r="T194" s="28"/>
      <c r="U194" s="28"/>
      <c r="V194" s="50"/>
      <c r="W194" s="28"/>
      <c r="X194" s="28"/>
      <c r="Y194" s="28"/>
      <c r="Z194" s="28"/>
      <c r="AA194" s="28"/>
      <c r="AB194" s="28"/>
      <c r="AC194" s="28"/>
      <c r="AD194" s="28"/>
      <c r="AE194" s="28"/>
      <c r="AF194" s="28"/>
      <c r="AG194" s="28"/>
      <c r="AH194" s="50"/>
      <c r="AI194" s="51"/>
      <c r="AJ194" s="28"/>
      <c r="AK194" s="28"/>
      <c r="AL194" s="28"/>
      <c r="AM194" s="28"/>
      <c r="AN194" s="28"/>
      <c r="AO194" s="28"/>
      <c r="AP194" s="28"/>
      <c r="AQ194" s="28"/>
      <c r="AR194" s="28"/>
      <c r="AS194" s="28"/>
      <c r="AT194" s="28"/>
      <c r="AU194" s="50"/>
    </row>
    <row r="195" spans="10:47" x14ac:dyDescent="0.35">
      <c r="J195" s="49"/>
      <c r="K195" s="28"/>
      <c r="L195" s="28"/>
      <c r="M195" s="28"/>
      <c r="N195" s="28"/>
      <c r="O195" s="28"/>
      <c r="P195" s="28"/>
      <c r="Q195" s="28"/>
      <c r="R195" s="28"/>
      <c r="S195" s="28"/>
      <c r="T195" s="28"/>
      <c r="U195" s="28"/>
      <c r="V195" s="50"/>
      <c r="W195" s="28"/>
      <c r="X195" s="28"/>
      <c r="Y195" s="28"/>
      <c r="Z195" s="28"/>
      <c r="AA195" s="28"/>
      <c r="AB195" s="28"/>
      <c r="AC195" s="28"/>
      <c r="AD195" s="28"/>
      <c r="AE195" s="28"/>
      <c r="AF195" s="28"/>
      <c r="AG195" s="28"/>
      <c r="AH195" s="50"/>
      <c r="AI195" s="51"/>
      <c r="AJ195" s="28"/>
      <c r="AK195" s="28"/>
      <c r="AL195" s="28"/>
      <c r="AM195" s="28"/>
      <c r="AN195" s="28"/>
      <c r="AO195" s="28"/>
      <c r="AP195" s="28"/>
      <c r="AQ195" s="28"/>
      <c r="AR195" s="28"/>
      <c r="AS195" s="28"/>
      <c r="AT195" s="28"/>
      <c r="AU195" s="50"/>
    </row>
    <row r="196" spans="10:47" x14ac:dyDescent="0.35">
      <c r="J196" s="49"/>
      <c r="K196" s="28"/>
      <c r="L196" s="28"/>
      <c r="M196" s="28"/>
      <c r="N196" s="28"/>
      <c r="O196" s="28"/>
      <c r="P196" s="28"/>
      <c r="Q196" s="28"/>
      <c r="R196" s="28"/>
      <c r="S196" s="28"/>
      <c r="T196" s="28"/>
      <c r="U196" s="28"/>
      <c r="V196" s="50"/>
      <c r="W196" s="28"/>
      <c r="X196" s="28"/>
      <c r="Y196" s="28"/>
      <c r="Z196" s="28"/>
      <c r="AA196" s="28"/>
      <c r="AB196" s="28"/>
      <c r="AC196" s="28"/>
      <c r="AD196" s="28"/>
      <c r="AE196" s="28"/>
      <c r="AF196" s="28"/>
      <c r="AG196" s="28"/>
      <c r="AH196" s="50"/>
      <c r="AI196" s="51"/>
      <c r="AJ196" s="28"/>
      <c r="AK196" s="28"/>
      <c r="AL196" s="28"/>
      <c r="AM196" s="28"/>
      <c r="AN196" s="28"/>
      <c r="AO196" s="28"/>
      <c r="AP196" s="28"/>
      <c r="AQ196" s="28"/>
      <c r="AR196" s="28"/>
      <c r="AS196" s="28"/>
      <c r="AT196" s="28"/>
      <c r="AU196" s="50"/>
    </row>
    <row r="197" spans="10:47" x14ac:dyDescent="0.35">
      <c r="J197" s="49"/>
      <c r="K197" s="28"/>
      <c r="L197" s="28"/>
      <c r="M197" s="28"/>
      <c r="N197" s="28"/>
      <c r="O197" s="28"/>
      <c r="P197" s="28"/>
      <c r="Q197" s="28"/>
      <c r="R197" s="28"/>
      <c r="S197" s="28"/>
      <c r="T197" s="28"/>
      <c r="U197" s="28"/>
      <c r="V197" s="50"/>
      <c r="W197" s="28"/>
      <c r="X197" s="28"/>
      <c r="Y197" s="28"/>
      <c r="Z197" s="28"/>
      <c r="AA197" s="28"/>
      <c r="AB197" s="28"/>
      <c r="AC197" s="28"/>
      <c r="AD197" s="28"/>
      <c r="AE197" s="28"/>
      <c r="AF197" s="28"/>
      <c r="AG197" s="28"/>
      <c r="AH197" s="50"/>
      <c r="AI197" s="51"/>
      <c r="AJ197" s="28"/>
      <c r="AK197" s="28"/>
      <c r="AL197" s="28"/>
      <c r="AM197" s="28"/>
      <c r="AN197" s="28"/>
      <c r="AO197" s="28"/>
      <c r="AP197" s="28"/>
      <c r="AQ197" s="28"/>
      <c r="AR197" s="28"/>
      <c r="AS197" s="28"/>
      <c r="AT197" s="28"/>
      <c r="AU197" s="50"/>
    </row>
    <row r="198" spans="10:47" x14ac:dyDescent="0.35">
      <c r="J198" s="49"/>
      <c r="K198" s="28"/>
      <c r="L198" s="28"/>
      <c r="M198" s="28"/>
      <c r="N198" s="28"/>
      <c r="O198" s="28"/>
      <c r="P198" s="28"/>
      <c r="Q198" s="28"/>
      <c r="R198" s="28"/>
      <c r="S198" s="28"/>
      <c r="T198" s="28"/>
      <c r="U198" s="28"/>
      <c r="V198" s="50"/>
      <c r="W198" s="28"/>
      <c r="X198" s="28"/>
      <c r="Y198" s="28"/>
      <c r="Z198" s="28"/>
      <c r="AA198" s="28"/>
      <c r="AB198" s="28"/>
      <c r="AC198" s="28"/>
      <c r="AD198" s="28"/>
      <c r="AE198" s="28"/>
      <c r="AF198" s="28"/>
      <c r="AG198" s="28"/>
      <c r="AH198" s="50"/>
      <c r="AI198" s="51"/>
      <c r="AJ198" s="28"/>
      <c r="AK198" s="28"/>
      <c r="AL198" s="28"/>
      <c r="AM198" s="28"/>
      <c r="AN198" s="28"/>
      <c r="AO198" s="28"/>
      <c r="AP198" s="28"/>
      <c r="AQ198" s="28"/>
      <c r="AR198" s="28"/>
      <c r="AS198" s="28"/>
      <c r="AT198" s="28"/>
      <c r="AU198" s="50"/>
    </row>
    <row r="199" spans="10:47" x14ac:dyDescent="0.35">
      <c r="J199" s="49"/>
      <c r="K199" s="28"/>
      <c r="L199" s="28"/>
      <c r="M199" s="28"/>
      <c r="N199" s="28"/>
      <c r="O199" s="28"/>
      <c r="P199" s="28"/>
      <c r="Q199" s="28"/>
      <c r="R199" s="28"/>
      <c r="S199" s="28"/>
      <c r="T199" s="28"/>
      <c r="U199" s="28"/>
      <c r="V199" s="50"/>
      <c r="W199" s="28"/>
      <c r="X199" s="28"/>
      <c r="Y199" s="28"/>
      <c r="Z199" s="28"/>
      <c r="AA199" s="28"/>
      <c r="AB199" s="28"/>
      <c r="AC199" s="28"/>
      <c r="AD199" s="28"/>
      <c r="AE199" s="28"/>
      <c r="AF199" s="28"/>
      <c r="AG199" s="28"/>
      <c r="AH199" s="50"/>
      <c r="AI199" s="51"/>
      <c r="AJ199" s="28"/>
      <c r="AK199" s="28"/>
      <c r="AL199" s="28"/>
      <c r="AM199" s="28"/>
      <c r="AN199" s="28"/>
      <c r="AO199" s="28"/>
      <c r="AP199" s="28"/>
      <c r="AQ199" s="28"/>
      <c r="AR199" s="28"/>
      <c r="AS199" s="28"/>
      <c r="AT199" s="28"/>
      <c r="AU199" s="50"/>
    </row>
    <row r="200" spans="10:47" x14ac:dyDescent="0.35">
      <c r="J200" s="49"/>
      <c r="K200" s="28"/>
      <c r="L200" s="28"/>
      <c r="M200" s="28"/>
      <c r="N200" s="28"/>
      <c r="O200" s="28"/>
      <c r="P200" s="28"/>
      <c r="Q200" s="28"/>
      <c r="R200" s="28"/>
      <c r="S200" s="28"/>
      <c r="T200" s="28"/>
      <c r="U200" s="28"/>
      <c r="V200" s="50"/>
      <c r="W200" s="28"/>
      <c r="X200" s="28"/>
      <c r="Y200" s="28"/>
      <c r="Z200" s="28"/>
      <c r="AA200" s="28"/>
      <c r="AB200" s="28"/>
      <c r="AC200" s="28"/>
      <c r="AD200" s="28"/>
      <c r="AE200" s="28"/>
      <c r="AF200" s="28"/>
      <c r="AG200" s="28"/>
      <c r="AH200" s="50"/>
      <c r="AI200" s="51"/>
      <c r="AJ200" s="28"/>
      <c r="AK200" s="28"/>
      <c r="AL200" s="28"/>
      <c r="AM200" s="28"/>
      <c r="AN200" s="28"/>
      <c r="AO200" s="28"/>
      <c r="AP200" s="28"/>
      <c r="AQ200" s="28"/>
      <c r="AR200" s="28"/>
      <c r="AS200" s="28"/>
      <c r="AT200" s="28"/>
      <c r="AU200" s="50"/>
    </row>
    <row r="201" spans="10:47" x14ac:dyDescent="0.35">
      <c r="J201" s="49"/>
      <c r="K201" s="28"/>
      <c r="L201" s="28"/>
      <c r="M201" s="28"/>
      <c r="N201" s="28"/>
      <c r="O201" s="28"/>
      <c r="P201" s="28"/>
      <c r="Q201" s="28"/>
      <c r="R201" s="28"/>
      <c r="S201" s="28"/>
      <c r="T201" s="28"/>
      <c r="U201" s="28"/>
      <c r="V201" s="50"/>
      <c r="W201" s="28"/>
      <c r="X201" s="28"/>
      <c r="Y201" s="28"/>
      <c r="Z201" s="28"/>
      <c r="AA201" s="28"/>
      <c r="AB201" s="28"/>
      <c r="AC201" s="28"/>
      <c r="AD201" s="28"/>
      <c r="AE201" s="28"/>
      <c r="AF201" s="28"/>
      <c r="AG201" s="28"/>
      <c r="AH201" s="50"/>
      <c r="AI201" s="51"/>
      <c r="AJ201" s="28"/>
      <c r="AK201" s="28"/>
      <c r="AL201" s="28"/>
      <c r="AM201" s="28"/>
      <c r="AN201" s="28"/>
      <c r="AO201" s="28"/>
      <c r="AP201" s="28"/>
      <c r="AQ201" s="28"/>
      <c r="AR201" s="28"/>
      <c r="AS201" s="28"/>
      <c r="AT201" s="28"/>
      <c r="AU201" s="50"/>
    </row>
    <row r="202" spans="10:47" x14ac:dyDescent="0.35">
      <c r="J202" s="49"/>
      <c r="K202" s="28"/>
      <c r="L202" s="28"/>
      <c r="M202" s="28"/>
      <c r="N202" s="28"/>
      <c r="O202" s="28"/>
      <c r="P202" s="28"/>
      <c r="Q202" s="28"/>
      <c r="R202" s="28"/>
      <c r="S202" s="28"/>
      <c r="T202" s="28"/>
      <c r="U202" s="28"/>
      <c r="V202" s="50"/>
      <c r="W202" s="28"/>
      <c r="X202" s="28"/>
      <c r="Y202" s="28"/>
      <c r="Z202" s="28"/>
      <c r="AA202" s="28"/>
      <c r="AB202" s="28"/>
      <c r="AC202" s="28"/>
      <c r="AD202" s="28"/>
      <c r="AE202" s="28"/>
      <c r="AF202" s="28"/>
      <c r="AG202" s="28"/>
      <c r="AH202" s="50"/>
      <c r="AI202" s="51"/>
      <c r="AJ202" s="28"/>
      <c r="AK202" s="28"/>
      <c r="AL202" s="28"/>
      <c r="AM202" s="28"/>
      <c r="AN202" s="28"/>
      <c r="AO202" s="28"/>
      <c r="AP202" s="28"/>
      <c r="AQ202" s="28"/>
      <c r="AR202" s="28"/>
      <c r="AS202" s="28"/>
      <c r="AT202" s="28"/>
      <c r="AU202" s="50"/>
    </row>
    <row r="203" spans="10:47" x14ac:dyDescent="0.35">
      <c r="J203" s="49"/>
      <c r="K203" s="28"/>
      <c r="L203" s="28"/>
      <c r="M203" s="28"/>
      <c r="N203" s="28"/>
      <c r="O203" s="28"/>
      <c r="P203" s="28"/>
      <c r="Q203" s="28"/>
      <c r="R203" s="28"/>
      <c r="S203" s="28"/>
      <c r="T203" s="28"/>
      <c r="U203" s="28"/>
      <c r="V203" s="50"/>
      <c r="W203" s="28"/>
      <c r="X203" s="28"/>
      <c r="Y203" s="28"/>
      <c r="Z203" s="28"/>
      <c r="AA203" s="28"/>
      <c r="AB203" s="28"/>
      <c r="AC203" s="28"/>
      <c r="AD203" s="28"/>
      <c r="AE203" s="28"/>
      <c r="AF203" s="28"/>
      <c r="AG203" s="28"/>
      <c r="AH203" s="50"/>
      <c r="AI203" s="51"/>
      <c r="AJ203" s="28"/>
      <c r="AK203" s="28"/>
      <c r="AL203" s="28"/>
      <c r="AM203" s="28"/>
      <c r="AN203" s="28"/>
      <c r="AO203" s="28"/>
      <c r="AP203" s="28"/>
      <c r="AQ203" s="28"/>
      <c r="AR203" s="28"/>
      <c r="AS203" s="28"/>
      <c r="AT203" s="28"/>
      <c r="AU203" s="50"/>
    </row>
    <row r="204" spans="10:47" x14ac:dyDescent="0.35">
      <c r="J204" s="49"/>
      <c r="K204" s="28"/>
      <c r="L204" s="28"/>
      <c r="M204" s="28"/>
      <c r="N204" s="28"/>
      <c r="O204" s="28"/>
      <c r="P204" s="28"/>
      <c r="Q204" s="28"/>
      <c r="R204" s="28"/>
      <c r="S204" s="28"/>
      <c r="T204" s="28"/>
      <c r="U204" s="28"/>
      <c r="V204" s="50"/>
      <c r="W204" s="28"/>
      <c r="X204" s="28"/>
      <c r="Y204" s="28"/>
      <c r="Z204" s="28"/>
      <c r="AA204" s="28"/>
      <c r="AB204" s="28"/>
      <c r="AC204" s="28"/>
      <c r="AD204" s="28"/>
      <c r="AE204" s="28"/>
      <c r="AF204" s="28"/>
      <c r="AG204" s="28"/>
      <c r="AH204" s="50"/>
      <c r="AI204" s="51"/>
      <c r="AJ204" s="28"/>
      <c r="AK204" s="28"/>
      <c r="AL204" s="28"/>
      <c r="AM204" s="28"/>
      <c r="AN204" s="28"/>
      <c r="AO204" s="28"/>
      <c r="AP204" s="28"/>
      <c r="AQ204" s="28"/>
      <c r="AR204" s="28"/>
      <c r="AS204" s="28"/>
      <c r="AT204" s="28"/>
      <c r="AU204" s="50"/>
    </row>
    <row r="205" spans="10:47" x14ac:dyDescent="0.35">
      <c r="J205" s="49"/>
      <c r="K205" s="28"/>
      <c r="L205" s="28"/>
      <c r="M205" s="28"/>
      <c r="N205" s="28"/>
      <c r="O205" s="28"/>
      <c r="P205" s="28"/>
      <c r="Q205" s="28"/>
      <c r="R205" s="28"/>
      <c r="S205" s="28"/>
      <c r="T205" s="28"/>
      <c r="U205" s="28"/>
      <c r="V205" s="50"/>
      <c r="W205" s="28"/>
      <c r="X205" s="28"/>
      <c r="Y205" s="28"/>
      <c r="Z205" s="28"/>
      <c r="AA205" s="28"/>
      <c r="AB205" s="28"/>
      <c r="AC205" s="28"/>
      <c r="AD205" s="28"/>
      <c r="AE205" s="28"/>
      <c r="AF205" s="28"/>
      <c r="AG205" s="28"/>
      <c r="AH205" s="50"/>
      <c r="AI205" s="51"/>
      <c r="AJ205" s="28"/>
      <c r="AK205" s="28"/>
      <c r="AL205" s="28"/>
      <c r="AM205" s="28"/>
      <c r="AN205" s="28"/>
      <c r="AO205" s="28"/>
      <c r="AP205" s="28"/>
      <c r="AQ205" s="28"/>
      <c r="AR205" s="28"/>
      <c r="AS205" s="28"/>
      <c r="AT205" s="28"/>
      <c r="AU205" s="50"/>
    </row>
    <row r="206" spans="10:47" x14ac:dyDescent="0.35">
      <c r="J206" s="49"/>
      <c r="K206" s="28"/>
      <c r="L206" s="28"/>
      <c r="M206" s="28"/>
      <c r="N206" s="28"/>
      <c r="O206" s="28"/>
      <c r="P206" s="28"/>
      <c r="Q206" s="28"/>
      <c r="R206" s="28"/>
      <c r="S206" s="28"/>
      <c r="T206" s="28"/>
      <c r="U206" s="28"/>
      <c r="V206" s="50"/>
      <c r="W206" s="28"/>
      <c r="X206" s="28"/>
      <c r="Y206" s="28"/>
      <c r="Z206" s="28"/>
      <c r="AA206" s="28"/>
      <c r="AB206" s="28"/>
      <c r="AC206" s="28"/>
      <c r="AD206" s="28"/>
      <c r="AE206" s="28"/>
      <c r="AF206" s="28"/>
      <c r="AG206" s="28"/>
      <c r="AH206" s="50"/>
      <c r="AI206" s="51"/>
      <c r="AJ206" s="28"/>
      <c r="AK206" s="28"/>
      <c r="AL206" s="28"/>
      <c r="AM206" s="28"/>
      <c r="AN206" s="28"/>
      <c r="AO206" s="28"/>
      <c r="AP206" s="28"/>
      <c r="AQ206" s="28"/>
      <c r="AR206" s="28"/>
      <c r="AS206" s="28"/>
      <c r="AT206" s="28"/>
      <c r="AU206" s="50"/>
    </row>
    <row r="207" spans="10:47" x14ac:dyDescent="0.35">
      <c r="J207" s="49"/>
      <c r="K207" s="28"/>
      <c r="L207" s="28"/>
      <c r="M207" s="28"/>
      <c r="N207" s="28"/>
      <c r="O207" s="28"/>
      <c r="P207" s="28"/>
      <c r="Q207" s="28"/>
      <c r="R207" s="28"/>
      <c r="S207" s="28"/>
      <c r="T207" s="28"/>
      <c r="U207" s="28"/>
      <c r="V207" s="50"/>
      <c r="W207" s="28"/>
      <c r="X207" s="28"/>
      <c r="Y207" s="28"/>
      <c r="Z207" s="28"/>
      <c r="AA207" s="28"/>
      <c r="AB207" s="28"/>
      <c r="AC207" s="28"/>
      <c r="AD207" s="28"/>
      <c r="AE207" s="28"/>
      <c r="AF207" s="28"/>
      <c r="AG207" s="28"/>
      <c r="AH207" s="50"/>
      <c r="AI207" s="51"/>
      <c r="AJ207" s="28"/>
      <c r="AK207" s="28"/>
      <c r="AL207" s="28"/>
      <c r="AM207" s="28"/>
      <c r="AN207" s="28"/>
      <c r="AO207" s="28"/>
      <c r="AP207" s="28"/>
      <c r="AQ207" s="28"/>
      <c r="AR207" s="28"/>
      <c r="AS207" s="28"/>
      <c r="AT207" s="28"/>
      <c r="AU207" s="50"/>
    </row>
    <row r="208" spans="10:47" x14ac:dyDescent="0.35">
      <c r="J208" s="49"/>
      <c r="K208" s="28"/>
      <c r="L208" s="28"/>
      <c r="M208" s="28"/>
      <c r="N208" s="28"/>
      <c r="O208" s="28"/>
      <c r="P208" s="28"/>
      <c r="Q208" s="28"/>
      <c r="R208" s="28"/>
      <c r="S208" s="28"/>
      <c r="T208" s="28"/>
      <c r="U208" s="28"/>
      <c r="V208" s="50"/>
      <c r="W208" s="28"/>
      <c r="X208" s="28"/>
      <c r="Y208" s="28"/>
      <c r="Z208" s="28"/>
      <c r="AA208" s="28"/>
      <c r="AB208" s="28"/>
      <c r="AC208" s="28"/>
      <c r="AD208" s="28"/>
      <c r="AE208" s="28"/>
      <c r="AF208" s="28"/>
      <c r="AG208" s="28"/>
      <c r="AH208" s="50"/>
      <c r="AI208" s="51"/>
      <c r="AJ208" s="28"/>
      <c r="AK208" s="28"/>
      <c r="AL208" s="28"/>
      <c r="AM208" s="28"/>
      <c r="AN208" s="28"/>
      <c r="AO208" s="28"/>
      <c r="AP208" s="28"/>
      <c r="AQ208" s="28"/>
      <c r="AR208" s="28"/>
      <c r="AS208" s="28"/>
      <c r="AT208" s="28"/>
      <c r="AU208" s="50"/>
    </row>
    <row r="209" spans="10:47" x14ac:dyDescent="0.35">
      <c r="J209" s="49"/>
      <c r="K209" s="28"/>
      <c r="L209" s="28"/>
      <c r="M209" s="28"/>
      <c r="N209" s="28"/>
      <c r="O209" s="28"/>
      <c r="P209" s="28"/>
      <c r="Q209" s="28"/>
      <c r="R209" s="28"/>
      <c r="S209" s="28"/>
      <c r="T209" s="28"/>
      <c r="U209" s="28"/>
      <c r="V209" s="50"/>
      <c r="W209" s="28"/>
      <c r="X209" s="28"/>
      <c r="Y209" s="28"/>
      <c r="Z209" s="28"/>
      <c r="AA209" s="28"/>
      <c r="AB209" s="28"/>
      <c r="AC209" s="28"/>
      <c r="AD209" s="28"/>
      <c r="AE209" s="28"/>
      <c r="AF209" s="28"/>
      <c r="AG209" s="28"/>
      <c r="AH209" s="50"/>
      <c r="AI209" s="51"/>
      <c r="AJ209" s="28"/>
      <c r="AK209" s="28"/>
      <c r="AL209" s="28"/>
      <c r="AM209" s="28"/>
      <c r="AN209" s="28"/>
      <c r="AO209" s="28"/>
      <c r="AP209" s="28"/>
      <c r="AQ209" s="28"/>
      <c r="AR209" s="28"/>
      <c r="AS209" s="28"/>
      <c r="AT209" s="28"/>
      <c r="AU209" s="50"/>
    </row>
    <row r="210" spans="10:47" x14ac:dyDescent="0.35">
      <c r="J210" s="49"/>
      <c r="K210" s="28"/>
      <c r="L210" s="28"/>
      <c r="M210" s="28"/>
      <c r="N210" s="28"/>
      <c r="O210" s="28"/>
      <c r="P210" s="28"/>
      <c r="Q210" s="28"/>
      <c r="R210" s="28"/>
      <c r="S210" s="28"/>
      <c r="T210" s="28"/>
      <c r="U210" s="28"/>
      <c r="V210" s="50"/>
      <c r="W210" s="28"/>
      <c r="X210" s="28"/>
      <c r="Y210" s="28"/>
      <c r="Z210" s="28"/>
      <c r="AA210" s="28"/>
      <c r="AB210" s="28"/>
      <c r="AC210" s="28"/>
      <c r="AD210" s="28"/>
      <c r="AE210" s="28"/>
      <c r="AF210" s="28"/>
      <c r="AG210" s="28"/>
      <c r="AH210" s="50"/>
      <c r="AI210" s="51"/>
      <c r="AJ210" s="28"/>
      <c r="AK210" s="28"/>
      <c r="AL210" s="28"/>
      <c r="AM210" s="28"/>
      <c r="AN210" s="28"/>
      <c r="AO210" s="28"/>
      <c r="AP210" s="28"/>
      <c r="AQ210" s="28"/>
      <c r="AR210" s="28"/>
      <c r="AS210" s="28"/>
      <c r="AT210" s="28"/>
      <c r="AU210" s="50"/>
    </row>
    <row r="211" spans="10:47" x14ac:dyDescent="0.35">
      <c r="J211" s="49"/>
      <c r="K211" s="28"/>
      <c r="L211" s="28"/>
      <c r="M211" s="28"/>
      <c r="N211" s="28"/>
      <c r="O211" s="28"/>
      <c r="P211" s="28"/>
      <c r="Q211" s="28"/>
      <c r="R211" s="28"/>
      <c r="S211" s="28"/>
      <c r="T211" s="28"/>
      <c r="U211" s="28"/>
      <c r="V211" s="50"/>
      <c r="W211" s="28"/>
      <c r="X211" s="28"/>
      <c r="Y211" s="28"/>
      <c r="Z211" s="28"/>
      <c r="AA211" s="28"/>
      <c r="AB211" s="28"/>
      <c r="AC211" s="28"/>
      <c r="AD211" s="28"/>
      <c r="AE211" s="28"/>
      <c r="AF211" s="28"/>
      <c r="AG211" s="28"/>
      <c r="AH211" s="50"/>
      <c r="AI211" s="51"/>
      <c r="AJ211" s="28"/>
      <c r="AK211" s="28"/>
      <c r="AL211" s="28"/>
      <c r="AM211" s="28"/>
      <c r="AN211" s="28"/>
      <c r="AO211" s="28"/>
      <c r="AP211" s="28"/>
      <c r="AQ211" s="28"/>
      <c r="AR211" s="28"/>
      <c r="AS211" s="28"/>
      <c r="AT211" s="28"/>
      <c r="AU211" s="50"/>
    </row>
    <row r="212" spans="10:47" x14ac:dyDescent="0.35">
      <c r="J212" s="49"/>
      <c r="K212" s="28"/>
      <c r="L212" s="28"/>
      <c r="M212" s="28"/>
      <c r="N212" s="28"/>
      <c r="O212" s="28"/>
      <c r="P212" s="28"/>
      <c r="Q212" s="28"/>
      <c r="R212" s="28"/>
      <c r="S212" s="28"/>
      <c r="T212" s="28"/>
      <c r="U212" s="28"/>
      <c r="V212" s="50"/>
      <c r="W212" s="28"/>
      <c r="X212" s="28"/>
      <c r="Y212" s="28"/>
      <c r="Z212" s="28"/>
      <c r="AA212" s="28"/>
      <c r="AB212" s="28"/>
      <c r="AC212" s="28"/>
      <c r="AD212" s="28"/>
      <c r="AE212" s="28"/>
      <c r="AF212" s="28"/>
      <c r="AG212" s="28"/>
      <c r="AH212" s="50"/>
      <c r="AI212" s="51"/>
      <c r="AJ212" s="28"/>
      <c r="AK212" s="28"/>
      <c r="AL212" s="28"/>
      <c r="AM212" s="28"/>
      <c r="AN212" s="28"/>
      <c r="AO212" s="28"/>
      <c r="AP212" s="28"/>
      <c r="AQ212" s="28"/>
      <c r="AR212" s="28"/>
      <c r="AS212" s="28"/>
      <c r="AT212" s="28"/>
      <c r="AU212" s="50"/>
    </row>
    <row r="213" spans="10:47" x14ac:dyDescent="0.35">
      <c r="J213" s="49"/>
      <c r="K213" s="28"/>
      <c r="L213" s="28"/>
      <c r="M213" s="28"/>
      <c r="N213" s="28"/>
      <c r="O213" s="28"/>
      <c r="P213" s="28"/>
      <c r="Q213" s="28"/>
      <c r="R213" s="28"/>
      <c r="S213" s="28"/>
      <c r="T213" s="28"/>
      <c r="U213" s="28"/>
      <c r="V213" s="50"/>
      <c r="W213" s="28"/>
      <c r="X213" s="28"/>
      <c r="Y213" s="28"/>
      <c r="Z213" s="28"/>
      <c r="AA213" s="28"/>
      <c r="AB213" s="28"/>
      <c r="AC213" s="28"/>
      <c r="AD213" s="28"/>
      <c r="AE213" s="28"/>
      <c r="AF213" s="28"/>
      <c r="AG213" s="28"/>
      <c r="AH213" s="50"/>
      <c r="AI213" s="51"/>
      <c r="AJ213" s="28"/>
      <c r="AK213" s="28"/>
      <c r="AL213" s="28"/>
      <c r="AM213" s="28"/>
      <c r="AN213" s="28"/>
      <c r="AO213" s="28"/>
      <c r="AP213" s="28"/>
      <c r="AQ213" s="28"/>
      <c r="AR213" s="28"/>
      <c r="AS213" s="28"/>
      <c r="AT213" s="28"/>
      <c r="AU213" s="50"/>
    </row>
    <row r="214" spans="10:47" x14ac:dyDescent="0.35">
      <c r="J214" s="49"/>
      <c r="K214" s="28"/>
      <c r="L214" s="28"/>
      <c r="M214" s="28"/>
      <c r="N214" s="28"/>
      <c r="O214" s="28"/>
      <c r="P214" s="28"/>
      <c r="Q214" s="28"/>
      <c r="R214" s="28"/>
      <c r="S214" s="28"/>
      <c r="T214" s="28"/>
      <c r="U214" s="28"/>
      <c r="V214" s="50"/>
      <c r="W214" s="28"/>
      <c r="X214" s="28"/>
      <c r="Y214" s="28"/>
      <c r="Z214" s="28"/>
      <c r="AA214" s="28"/>
      <c r="AB214" s="28"/>
      <c r="AC214" s="28"/>
      <c r="AD214" s="28"/>
      <c r="AE214" s="28"/>
      <c r="AF214" s="28"/>
      <c r="AG214" s="28"/>
      <c r="AH214" s="50"/>
      <c r="AI214" s="51"/>
      <c r="AJ214" s="28"/>
      <c r="AK214" s="28"/>
      <c r="AL214" s="28"/>
      <c r="AM214" s="28"/>
      <c r="AN214" s="28"/>
      <c r="AO214" s="28"/>
      <c r="AP214" s="28"/>
      <c r="AQ214" s="28"/>
      <c r="AR214" s="28"/>
      <c r="AS214" s="28"/>
      <c r="AT214" s="28"/>
      <c r="AU214" s="50"/>
    </row>
    <row r="215" spans="10:47" x14ac:dyDescent="0.35">
      <c r="J215" s="49"/>
      <c r="K215" s="28"/>
      <c r="L215" s="28"/>
      <c r="M215" s="28"/>
      <c r="N215" s="28"/>
      <c r="O215" s="28"/>
      <c r="P215" s="28"/>
      <c r="Q215" s="28"/>
      <c r="R215" s="28"/>
      <c r="S215" s="28"/>
      <c r="T215" s="28"/>
      <c r="U215" s="28"/>
      <c r="V215" s="50"/>
      <c r="W215" s="28"/>
      <c r="X215" s="28"/>
      <c r="Y215" s="28"/>
      <c r="Z215" s="28"/>
      <c r="AA215" s="28"/>
      <c r="AB215" s="28"/>
      <c r="AC215" s="28"/>
      <c r="AD215" s="28"/>
      <c r="AE215" s="28"/>
      <c r="AF215" s="28"/>
      <c r="AG215" s="28"/>
      <c r="AH215" s="50"/>
      <c r="AI215" s="51"/>
      <c r="AJ215" s="28"/>
      <c r="AK215" s="28"/>
      <c r="AL215" s="28"/>
      <c r="AM215" s="28"/>
      <c r="AN215" s="28"/>
      <c r="AO215" s="28"/>
      <c r="AP215" s="28"/>
      <c r="AQ215" s="28"/>
      <c r="AR215" s="28"/>
      <c r="AS215" s="28"/>
      <c r="AT215" s="28"/>
      <c r="AU215" s="50"/>
    </row>
    <row r="216" spans="10:47" x14ac:dyDescent="0.35">
      <c r="J216" s="49"/>
      <c r="K216" s="28"/>
      <c r="L216" s="28"/>
      <c r="M216" s="28"/>
      <c r="N216" s="28"/>
      <c r="O216" s="28"/>
      <c r="P216" s="28"/>
      <c r="Q216" s="28"/>
      <c r="R216" s="28"/>
      <c r="S216" s="28"/>
      <c r="T216" s="28"/>
      <c r="U216" s="28"/>
      <c r="V216" s="50"/>
      <c r="W216" s="28"/>
      <c r="X216" s="28"/>
      <c r="Y216" s="28"/>
      <c r="Z216" s="28"/>
      <c r="AA216" s="28"/>
      <c r="AB216" s="28"/>
      <c r="AC216" s="28"/>
      <c r="AD216" s="28"/>
      <c r="AE216" s="28"/>
      <c r="AF216" s="28"/>
      <c r="AG216" s="28"/>
      <c r="AH216" s="50"/>
      <c r="AI216" s="51"/>
      <c r="AJ216" s="28"/>
      <c r="AK216" s="28"/>
      <c r="AL216" s="28"/>
      <c r="AM216" s="28"/>
      <c r="AN216" s="28"/>
      <c r="AO216" s="28"/>
      <c r="AP216" s="28"/>
      <c r="AQ216" s="28"/>
      <c r="AR216" s="28"/>
      <c r="AS216" s="28"/>
      <c r="AT216" s="28"/>
      <c r="AU216" s="50"/>
    </row>
    <row r="217" spans="10:47" x14ac:dyDescent="0.35">
      <c r="J217" s="49"/>
      <c r="K217" s="28"/>
      <c r="L217" s="28"/>
      <c r="M217" s="28"/>
      <c r="N217" s="28"/>
      <c r="O217" s="28"/>
      <c r="P217" s="28"/>
      <c r="Q217" s="28"/>
      <c r="R217" s="28"/>
      <c r="S217" s="28"/>
      <c r="T217" s="28"/>
      <c r="U217" s="28"/>
      <c r="V217" s="50"/>
      <c r="W217" s="28"/>
      <c r="X217" s="28"/>
      <c r="Y217" s="28"/>
      <c r="Z217" s="28"/>
      <c r="AA217" s="28"/>
      <c r="AB217" s="28"/>
      <c r="AC217" s="28"/>
      <c r="AD217" s="28"/>
      <c r="AE217" s="28"/>
      <c r="AF217" s="28"/>
      <c r="AG217" s="28"/>
      <c r="AH217" s="50"/>
      <c r="AI217" s="51"/>
      <c r="AJ217" s="28"/>
      <c r="AK217" s="28"/>
      <c r="AL217" s="28"/>
      <c r="AM217" s="28"/>
      <c r="AN217" s="28"/>
      <c r="AO217" s="28"/>
      <c r="AP217" s="28"/>
      <c r="AQ217" s="28"/>
      <c r="AR217" s="28"/>
      <c r="AS217" s="28"/>
      <c r="AT217" s="28"/>
      <c r="AU217" s="50"/>
    </row>
    <row r="218" spans="10:47" x14ac:dyDescent="0.35">
      <c r="J218" s="49"/>
      <c r="K218" s="28"/>
      <c r="L218" s="28"/>
      <c r="M218" s="28"/>
      <c r="N218" s="28"/>
      <c r="O218" s="28"/>
      <c r="P218" s="28"/>
      <c r="Q218" s="28"/>
      <c r="R218" s="28"/>
      <c r="S218" s="28"/>
      <c r="T218" s="28"/>
      <c r="U218" s="28"/>
      <c r="V218" s="50"/>
      <c r="W218" s="28"/>
      <c r="X218" s="28"/>
      <c r="Y218" s="28"/>
      <c r="Z218" s="28"/>
      <c r="AA218" s="28"/>
      <c r="AB218" s="28"/>
      <c r="AC218" s="28"/>
      <c r="AD218" s="28"/>
      <c r="AE218" s="28"/>
      <c r="AF218" s="28"/>
      <c r="AG218" s="28"/>
      <c r="AH218" s="50"/>
      <c r="AI218" s="51"/>
      <c r="AJ218" s="28"/>
      <c r="AK218" s="28"/>
      <c r="AL218" s="28"/>
      <c r="AM218" s="28"/>
      <c r="AN218" s="28"/>
      <c r="AO218" s="28"/>
      <c r="AP218" s="28"/>
      <c r="AQ218" s="28"/>
      <c r="AR218" s="28"/>
      <c r="AS218" s="28"/>
      <c r="AT218" s="28"/>
      <c r="AU218" s="50"/>
    </row>
    <row r="219" spans="10:47" x14ac:dyDescent="0.35">
      <c r="J219" s="49"/>
      <c r="K219" s="28"/>
      <c r="L219" s="28"/>
      <c r="M219" s="28"/>
      <c r="N219" s="28"/>
      <c r="O219" s="28"/>
      <c r="P219" s="28"/>
      <c r="Q219" s="28"/>
      <c r="R219" s="28"/>
      <c r="S219" s="28"/>
      <c r="T219" s="28"/>
      <c r="U219" s="28"/>
      <c r="V219" s="50"/>
      <c r="W219" s="28"/>
      <c r="X219" s="28"/>
      <c r="Y219" s="28"/>
      <c r="Z219" s="28"/>
      <c r="AA219" s="28"/>
      <c r="AB219" s="28"/>
      <c r="AC219" s="28"/>
      <c r="AD219" s="28"/>
      <c r="AE219" s="28"/>
      <c r="AF219" s="28"/>
      <c r="AG219" s="28"/>
      <c r="AH219" s="50"/>
      <c r="AI219" s="51"/>
      <c r="AJ219" s="28"/>
      <c r="AK219" s="28"/>
      <c r="AL219" s="28"/>
      <c r="AM219" s="28"/>
      <c r="AN219" s="28"/>
      <c r="AO219" s="28"/>
      <c r="AP219" s="28"/>
      <c r="AQ219" s="28"/>
      <c r="AR219" s="28"/>
      <c r="AS219" s="28"/>
      <c r="AT219" s="28"/>
      <c r="AU219" s="50"/>
    </row>
    <row r="220" spans="10:47" x14ac:dyDescent="0.35">
      <c r="J220" s="49"/>
      <c r="K220" s="28"/>
      <c r="L220" s="28"/>
      <c r="M220" s="28"/>
      <c r="N220" s="28"/>
      <c r="O220" s="28"/>
      <c r="P220" s="28"/>
      <c r="Q220" s="28"/>
      <c r="R220" s="28"/>
      <c r="S220" s="28"/>
      <c r="T220" s="28"/>
      <c r="U220" s="28"/>
      <c r="V220" s="50"/>
      <c r="W220" s="28"/>
      <c r="X220" s="28"/>
      <c r="Y220" s="28"/>
      <c r="Z220" s="28"/>
      <c r="AA220" s="28"/>
      <c r="AB220" s="28"/>
      <c r="AC220" s="28"/>
      <c r="AD220" s="28"/>
      <c r="AE220" s="28"/>
      <c r="AF220" s="28"/>
      <c r="AG220" s="28"/>
      <c r="AH220" s="50"/>
      <c r="AI220" s="51"/>
      <c r="AJ220" s="28"/>
      <c r="AK220" s="28"/>
      <c r="AL220" s="28"/>
      <c r="AM220" s="28"/>
      <c r="AN220" s="28"/>
      <c r="AO220" s="28"/>
      <c r="AP220" s="28"/>
      <c r="AQ220" s="28"/>
      <c r="AR220" s="28"/>
      <c r="AS220" s="28"/>
      <c r="AT220" s="28"/>
      <c r="AU220" s="50"/>
    </row>
    <row r="221" spans="10:47" x14ac:dyDescent="0.35">
      <c r="J221" s="49"/>
      <c r="K221" s="28"/>
      <c r="L221" s="28"/>
      <c r="M221" s="28"/>
      <c r="N221" s="28"/>
      <c r="O221" s="28"/>
      <c r="P221" s="28"/>
      <c r="Q221" s="28"/>
      <c r="R221" s="28"/>
      <c r="S221" s="28"/>
      <c r="T221" s="28"/>
      <c r="U221" s="28"/>
      <c r="V221" s="50"/>
      <c r="W221" s="28"/>
      <c r="X221" s="28"/>
      <c r="Y221" s="28"/>
      <c r="Z221" s="28"/>
      <c r="AA221" s="28"/>
      <c r="AB221" s="28"/>
      <c r="AC221" s="28"/>
      <c r="AD221" s="28"/>
      <c r="AE221" s="28"/>
      <c r="AF221" s="28"/>
      <c r="AG221" s="28"/>
      <c r="AH221" s="50"/>
      <c r="AI221" s="51"/>
      <c r="AJ221" s="28"/>
      <c r="AK221" s="28"/>
      <c r="AL221" s="28"/>
      <c r="AM221" s="28"/>
      <c r="AN221" s="28"/>
      <c r="AO221" s="28"/>
      <c r="AP221" s="28"/>
      <c r="AQ221" s="28"/>
      <c r="AR221" s="28"/>
      <c r="AS221" s="28"/>
      <c r="AT221" s="28"/>
      <c r="AU221" s="50"/>
    </row>
    <row r="222" spans="10:47" x14ac:dyDescent="0.35">
      <c r="J222" s="49"/>
      <c r="K222" s="28"/>
      <c r="L222" s="28"/>
      <c r="M222" s="28"/>
      <c r="N222" s="28"/>
      <c r="O222" s="28"/>
      <c r="P222" s="28"/>
      <c r="Q222" s="28"/>
      <c r="R222" s="28"/>
      <c r="S222" s="28"/>
      <c r="T222" s="28"/>
      <c r="U222" s="28"/>
      <c r="V222" s="50"/>
      <c r="W222" s="28"/>
      <c r="X222" s="28"/>
      <c r="Y222" s="28"/>
      <c r="Z222" s="28"/>
      <c r="AA222" s="28"/>
      <c r="AB222" s="28"/>
      <c r="AC222" s="28"/>
      <c r="AD222" s="28"/>
      <c r="AE222" s="28"/>
      <c r="AF222" s="28"/>
      <c r="AG222" s="28"/>
      <c r="AH222" s="50"/>
      <c r="AI222" s="51"/>
      <c r="AJ222" s="28"/>
      <c r="AK222" s="28"/>
      <c r="AL222" s="28"/>
      <c r="AM222" s="28"/>
      <c r="AN222" s="28"/>
      <c r="AO222" s="28"/>
      <c r="AP222" s="28"/>
      <c r="AQ222" s="28"/>
      <c r="AR222" s="28"/>
      <c r="AS222" s="28"/>
      <c r="AT222" s="28"/>
      <c r="AU222" s="50"/>
    </row>
    <row r="223" spans="10:47" x14ac:dyDescent="0.35">
      <c r="J223" s="49"/>
      <c r="K223" s="28"/>
      <c r="L223" s="28"/>
      <c r="M223" s="28"/>
      <c r="N223" s="28"/>
      <c r="O223" s="28"/>
      <c r="P223" s="28"/>
      <c r="Q223" s="28"/>
      <c r="R223" s="28"/>
      <c r="S223" s="28"/>
      <c r="T223" s="28"/>
      <c r="U223" s="28"/>
      <c r="V223" s="50"/>
      <c r="W223" s="28"/>
      <c r="X223" s="28"/>
      <c r="Y223" s="28"/>
      <c r="Z223" s="28"/>
      <c r="AA223" s="28"/>
      <c r="AB223" s="28"/>
      <c r="AC223" s="28"/>
      <c r="AD223" s="28"/>
      <c r="AE223" s="28"/>
      <c r="AF223" s="28"/>
      <c r="AG223" s="28"/>
      <c r="AH223" s="50"/>
      <c r="AI223" s="51"/>
      <c r="AJ223" s="28"/>
      <c r="AK223" s="28"/>
      <c r="AL223" s="28"/>
      <c r="AM223" s="28"/>
      <c r="AN223" s="28"/>
      <c r="AO223" s="28"/>
      <c r="AP223" s="28"/>
      <c r="AQ223" s="28"/>
      <c r="AR223" s="28"/>
      <c r="AS223" s="28"/>
      <c r="AT223" s="28"/>
      <c r="AU223" s="50"/>
    </row>
    <row r="224" spans="10:47" x14ac:dyDescent="0.35">
      <c r="J224" s="49"/>
      <c r="K224" s="28"/>
      <c r="L224" s="28"/>
      <c r="M224" s="28"/>
      <c r="N224" s="28"/>
      <c r="O224" s="28"/>
      <c r="P224" s="28"/>
      <c r="Q224" s="28"/>
      <c r="R224" s="28"/>
      <c r="S224" s="28"/>
      <c r="T224" s="28"/>
      <c r="U224" s="28"/>
      <c r="V224" s="50"/>
      <c r="W224" s="28"/>
      <c r="X224" s="28"/>
      <c r="Y224" s="28"/>
      <c r="Z224" s="28"/>
      <c r="AA224" s="28"/>
      <c r="AB224" s="28"/>
      <c r="AC224" s="28"/>
      <c r="AD224" s="28"/>
      <c r="AE224" s="28"/>
      <c r="AF224" s="28"/>
      <c r="AG224" s="28"/>
      <c r="AH224" s="50"/>
      <c r="AI224" s="51"/>
      <c r="AJ224" s="28"/>
      <c r="AK224" s="28"/>
      <c r="AL224" s="28"/>
      <c r="AM224" s="28"/>
      <c r="AN224" s="28"/>
      <c r="AO224" s="28"/>
      <c r="AP224" s="28"/>
      <c r="AQ224" s="28"/>
      <c r="AR224" s="28"/>
      <c r="AS224" s="28"/>
      <c r="AT224" s="28"/>
      <c r="AU224" s="50"/>
    </row>
    <row r="225" spans="10:47" x14ac:dyDescent="0.35">
      <c r="J225" s="49"/>
      <c r="K225" s="28"/>
      <c r="L225" s="28"/>
      <c r="M225" s="28"/>
      <c r="N225" s="28"/>
      <c r="O225" s="28"/>
      <c r="P225" s="28"/>
      <c r="Q225" s="28"/>
      <c r="R225" s="28"/>
      <c r="S225" s="28"/>
      <c r="T225" s="28"/>
      <c r="U225" s="28"/>
      <c r="V225" s="50"/>
      <c r="W225" s="28"/>
      <c r="X225" s="28"/>
      <c r="Y225" s="28"/>
      <c r="Z225" s="28"/>
      <c r="AA225" s="28"/>
      <c r="AB225" s="28"/>
      <c r="AC225" s="28"/>
      <c r="AD225" s="28"/>
      <c r="AE225" s="28"/>
      <c r="AF225" s="28"/>
      <c r="AG225" s="28"/>
      <c r="AH225" s="50"/>
      <c r="AI225" s="51"/>
      <c r="AJ225" s="28"/>
      <c r="AK225" s="28"/>
      <c r="AL225" s="28"/>
      <c r="AM225" s="28"/>
      <c r="AN225" s="28"/>
      <c r="AO225" s="28"/>
      <c r="AP225" s="28"/>
      <c r="AQ225" s="28"/>
      <c r="AR225" s="28"/>
      <c r="AS225" s="28"/>
      <c r="AT225" s="28"/>
      <c r="AU225" s="50"/>
    </row>
    <row r="226" spans="10:47" x14ac:dyDescent="0.35">
      <c r="J226" s="49"/>
      <c r="K226" s="28"/>
      <c r="L226" s="28"/>
      <c r="M226" s="28"/>
      <c r="N226" s="28"/>
      <c r="O226" s="28"/>
      <c r="P226" s="28"/>
      <c r="Q226" s="28"/>
      <c r="R226" s="28"/>
      <c r="S226" s="28"/>
      <c r="T226" s="28"/>
      <c r="U226" s="28"/>
      <c r="V226" s="50"/>
      <c r="W226" s="28"/>
      <c r="X226" s="28"/>
      <c r="Y226" s="28"/>
      <c r="Z226" s="28"/>
      <c r="AA226" s="28"/>
      <c r="AB226" s="28"/>
      <c r="AC226" s="28"/>
      <c r="AD226" s="28"/>
      <c r="AE226" s="28"/>
      <c r="AF226" s="28"/>
      <c r="AG226" s="28"/>
      <c r="AH226" s="50"/>
      <c r="AI226" s="51"/>
      <c r="AJ226" s="28"/>
      <c r="AK226" s="28"/>
      <c r="AL226" s="28"/>
      <c r="AM226" s="28"/>
      <c r="AN226" s="28"/>
      <c r="AO226" s="28"/>
      <c r="AP226" s="28"/>
      <c r="AQ226" s="28"/>
      <c r="AR226" s="28"/>
      <c r="AS226" s="28"/>
      <c r="AT226" s="28"/>
      <c r="AU226" s="50"/>
    </row>
    <row r="227" spans="10:47" x14ac:dyDescent="0.35">
      <c r="J227" s="49"/>
      <c r="K227" s="28"/>
      <c r="L227" s="28"/>
      <c r="M227" s="28"/>
      <c r="N227" s="28"/>
      <c r="O227" s="28"/>
      <c r="P227" s="28"/>
      <c r="Q227" s="28"/>
      <c r="R227" s="28"/>
      <c r="S227" s="28"/>
      <c r="T227" s="28"/>
      <c r="U227" s="28"/>
      <c r="V227" s="50"/>
      <c r="W227" s="28"/>
      <c r="X227" s="28"/>
      <c r="Y227" s="28"/>
      <c r="Z227" s="28"/>
      <c r="AA227" s="28"/>
      <c r="AB227" s="28"/>
      <c r="AC227" s="28"/>
      <c r="AD227" s="28"/>
      <c r="AE227" s="28"/>
      <c r="AF227" s="28"/>
      <c r="AG227" s="28"/>
      <c r="AH227" s="50"/>
      <c r="AI227" s="51"/>
      <c r="AJ227" s="28"/>
      <c r="AK227" s="28"/>
      <c r="AL227" s="28"/>
      <c r="AM227" s="28"/>
      <c r="AN227" s="28"/>
      <c r="AO227" s="28"/>
      <c r="AP227" s="28"/>
      <c r="AQ227" s="28"/>
      <c r="AR227" s="28"/>
      <c r="AS227" s="28"/>
      <c r="AT227" s="28"/>
      <c r="AU227" s="50"/>
    </row>
    <row r="228" spans="10:47" x14ac:dyDescent="0.35">
      <c r="J228" s="49"/>
      <c r="K228" s="28"/>
      <c r="L228" s="28"/>
      <c r="M228" s="28"/>
      <c r="N228" s="28"/>
      <c r="O228" s="28"/>
      <c r="P228" s="28"/>
      <c r="Q228" s="28"/>
      <c r="R228" s="28"/>
      <c r="S228" s="28"/>
      <c r="T228" s="28"/>
      <c r="U228" s="28"/>
      <c r="V228" s="50"/>
      <c r="W228" s="28"/>
      <c r="X228" s="28"/>
      <c r="Y228" s="28"/>
      <c r="Z228" s="28"/>
      <c r="AA228" s="28"/>
      <c r="AB228" s="28"/>
      <c r="AC228" s="28"/>
      <c r="AD228" s="28"/>
      <c r="AE228" s="28"/>
      <c r="AF228" s="28"/>
      <c r="AG228" s="28"/>
      <c r="AH228" s="50"/>
      <c r="AI228" s="51"/>
      <c r="AJ228" s="28"/>
      <c r="AK228" s="28"/>
      <c r="AL228" s="28"/>
      <c r="AM228" s="28"/>
      <c r="AN228" s="28"/>
      <c r="AO228" s="28"/>
      <c r="AP228" s="28"/>
      <c r="AQ228" s="28"/>
      <c r="AR228" s="28"/>
      <c r="AS228" s="28"/>
      <c r="AT228" s="28"/>
      <c r="AU228" s="50"/>
    </row>
    <row r="229" spans="10:47" x14ac:dyDescent="0.35">
      <c r="J229" s="49"/>
      <c r="K229" s="28"/>
      <c r="L229" s="28"/>
      <c r="M229" s="28"/>
      <c r="N229" s="28"/>
      <c r="O229" s="28"/>
      <c r="P229" s="28"/>
      <c r="Q229" s="28"/>
      <c r="R229" s="28"/>
      <c r="S229" s="28"/>
      <c r="T229" s="28"/>
      <c r="U229" s="28"/>
      <c r="V229" s="50"/>
      <c r="W229" s="28"/>
      <c r="X229" s="28"/>
      <c r="Y229" s="28"/>
      <c r="Z229" s="28"/>
      <c r="AA229" s="28"/>
      <c r="AB229" s="28"/>
      <c r="AC229" s="28"/>
      <c r="AD229" s="28"/>
      <c r="AE229" s="28"/>
      <c r="AF229" s="28"/>
      <c r="AG229" s="28"/>
      <c r="AH229" s="50"/>
      <c r="AI229" s="51"/>
      <c r="AJ229" s="28"/>
      <c r="AK229" s="28"/>
      <c r="AL229" s="28"/>
      <c r="AM229" s="28"/>
      <c r="AN229" s="28"/>
      <c r="AO229" s="28"/>
      <c r="AP229" s="28"/>
      <c r="AQ229" s="28"/>
      <c r="AR229" s="28"/>
      <c r="AS229" s="28"/>
      <c r="AT229" s="28"/>
      <c r="AU229" s="50"/>
    </row>
    <row r="230" spans="10:47" x14ac:dyDescent="0.35">
      <c r="J230" s="49"/>
      <c r="K230" s="28"/>
      <c r="L230" s="28"/>
      <c r="M230" s="28"/>
      <c r="N230" s="28"/>
      <c r="O230" s="28"/>
      <c r="P230" s="28"/>
      <c r="Q230" s="28"/>
      <c r="R230" s="28"/>
      <c r="S230" s="28"/>
      <c r="T230" s="28"/>
      <c r="U230" s="28"/>
      <c r="V230" s="50"/>
      <c r="W230" s="28"/>
      <c r="X230" s="28"/>
      <c r="Y230" s="28"/>
      <c r="Z230" s="28"/>
      <c r="AA230" s="28"/>
      <c r="AB230" s="28"/>
      <c r="AC230" s="28"/>
      <c r="AD230" s="28"/>
      <c r="AE230" s="28"/>
      <c r="AF230" s="28"/>
      <c r="AG230" s="28"/>
      <c r="AH230" s="50"/>
      <c r="AI230" s="51"/>
      <c r="AJ230" s="28"/>
      <c r="AK230" s="28"/>
      <c r="AL230" s="28"/>
      <c r="AM230" s="28"/>
      <c r="AN230" s="28"/>
      <c r="AO230" s="28"/>
      <c r="AP230" s="28"/>
      <c r="AQ230" s="28"/>
      <c r="AR230" s="28"/>
      <c r="AS230" s="28"/>
      <c r="AT230" s="28"/>
      <c r="AU230" s="50"/>
    </row>
    <row r="231" spans="10:47" x14ac:dyDescent="0.35">
      <c r="J231" s="49"/>
      <c r="K231" s="28"/>
      <c r="L231" s="28"/>
      <c r="M231" s="28"/>
      <c r="N231" s="28"/>
      <c r="O231" s="28"/>
      <c r="P231" s="28"/>
      <c r="Q231" s="28"/>
      <c r="R231" s="28"/>
      <c r="S231" s="28"/>
      <c r="T231" s="28"/>
      <c r="U231" s="28"/>
      <c r="V231" s="50"/>
      <c r="W231" s="28"/>
      <c r="X231" s="28"/>
      <c r="Y231" s="28"/>
      <c r="Z231" s="28"/>
      <c r="AA231" s="28"/>
      <c r="AB231" s="28"/>
      <c r="AC231" s="28"/>
      <c r="AD231" s="28"/>
      <c r="AE231" s="28"/>
      <c r="AF231" s="28"/>
      <c r="AG231" s="28"/>
      <c r="AH231" s="50"/>
      <c r="AI231" s="51"/>
      <c r="AJ231" s="28"/>
      <c r="AK231" s="28"/>
      <c r="AL231" s="28"/>
      <c r="AM231" s="28"/>
      <c r="AN231" s="28"/>
      <c r="AO231" s="28"/>
      <c r="AP231" s="28"/>
      <c r="AQ231" s="28"/>
      <c r="AR231" s="28"/>
      <c r="AS231" s="28"/>
      <c r="AT231" s="28"/>
      <c r="AU231" s="50"/>
    </row>
    <row r="232" spans="10:47" x14ac:dyDescent="0.35">
      <c r="J232" s="49"/>
      <c r="K232" s="28"/>
      <c r="L232" s="28"/>
      <c r="M232" s="28"/>
      <c r="N232" s="28"/>
      <c r="O232" s="28"/>
      <c r="P232" s="28"/>
      <c r="Q232" s="28"/>
      <c r="R232" s="28"/>
      <c r="S232" s="28"/>
      <c r="T232" s="28"/>
      <c r="U232" s="28"/>
      <c r="V232" s="50"/>
      <c r="W232" s="28"/>
      <c r="X232" s="28"/>
      <c r="Y232" s="28"/>
      <c r="Z232" s="28"/>
      <c r="AA232" s="28"/>
      <c r="AB232" s="28"/>
      <c r="AC232" s="28"/>
      <c r="AD232" s="28"/>
      <c r="AE232" s="28"/>
      <c r="AF232" s="28"/>
      <c r="AG232" s="28"/>
      <c r="AH232" s="50"/>
      <c r="AI232" s="51"/>
      <c r="AJ232" s="28"/>
      <c r="AK232" s="28"/>
      <c r="AL232" s="28"/>
      <c r="AM232" s="28"/>
      <c r="AN232" s="28"/>
      <c r="AO232" s="28"/>
      <c r="AP232" s="28"/>
      <c r="AQ232" s="28"/>
      <c r="AR232" s="28"/>
      <c r="AS232" s="28"/>
      <c r="AT232" s="28"/>
      <c r="AU232" s="50"/>
    </row>
    <row r="233" spans="10:47" x14ac:dyDescent="0.35">
      <c r="J233" s="49"/>
      <c r="K233" s="28"/>
      <c r="L233" s="28"/>
      <c r="M233" s="28"/>
      <c r="N233" s="28"/>
      <c r="O233" s="28"/>
      <c r="P233" s="28"/>
      <c r="Q233" s="28"/>
      <c r="R233" s="28"/>
      <c r="S233" s="28"/>
      <c r="T233" s="28"/>
      <c r="U233" s="28"/>
      <c r="V233" s="50"/>
      <c r="W233" s="28"/>
      <c r="X233" s="28"/>
      <c r="Y233" s="28"/>
      <c r="Z233" s="28"/>
      <c r="AA233" s="28"/>
      <c r="AB233" s="28"/>
      <c r="AC233" s="28"/>
      <c r="AD233" s="28"/>
      <c r="AE233" s="28"/>
      <c r="AF233" s="28"/>
      <c r="AG233" s="28"/>
      <c r="AH233" s="50"/>
      <c r="AI233" s="51"/>
      <c r="AJ233" s="28"/>
      <c r="AK233" s="28"/>
      <c r="AL233" s="28"/>
      <c r="AM233" s="28"/>
      <c r="AN233" s="28"/>
      <c r="AO233" s="28"/>
      <c r="AP233" s="28"/>
      <c r="AQ233" s="28"/>
      <c r="AR233" s="28"/>
      <c r="AS233" s="28"/>
      <c r="AT233" s="28"/>
      <c r="AU233" s="50"/>
    </row>
    <row r="234" spans="10:47" x14ac:dyDescent="0.35">
      <c r="J234" s="49"/>
      <c r="K234" s="28"/>
      <c r="L234" s="28"/>
      <c r="M234" s="28"/>
      <c r="N234" s="28"/>
      <c r="O234" s="28"/>
      <c r="P234" s="28"/>
      <c r="Q234" s="28"/>
      <c r="R234" s="28"/>
      <c r="S234" s="28"/>
      <c r="T234" s="28"/>
      <c r="U234" s="28"/>
      <c r="V234" s="50"/>
      <c r="W234" s="28"/>
      <c r="X234" s="28"/>
      <c r="Y234" s="28"/>
      <c r="Z234" s="28"/>
      <c r="AA234" s="28"/>
      <c r="AB234" s="28"/>
      <c r="AC234" s="28"/>
      <c r="AD234" s="28"/>
      <c r="AE234" s="28"/>
      <c r="AF234" s="28"/>
      <c r="AG234" s="28"/>
      <c r="AH234" s="50"/>
      <c r="AI234" s="51"/>
      <c r="AJ234" s="28"/>
      <c r="AK234" s="28"/>
      <c r="AL234" s="28"/>
      <c r="AM234" s="28"/>
      <c r="AN234" s="28"/>
      <c r="AO234" s="28"/>
      <c r="AP234" s="28"/>
      <c r="AQ234" s="28"/>
      <c r="AR234" s="28"/>
      <c r="AS234" s="28"/>
      <c r="AT234" s="28"/>
      <c r="AU234" s="50"/>
    </row>
    <row r="235" spans="10:47" x14ac:dyDescent="0.35">
      <c r="J235" s="49"/>
      <c r="K235" s="28"/>
      <c r="L235" s="28"/>
      <c r="M235" s="28"/>
      <c r="N235" s="28"/>
      <c r="O235" s="28"/>
      <c r="P235" s="28"/>
      <c r="Q235" s="28"/>
      <c r="R235" s="28"/>
      <c r="S235" s="28"/>
      <c r="T235" s="28"/>
      <c r="U235" s="28"/>
      <c r="V235" s="50"/>
      <c r="W235" s="28"/>
      <c r="X235" s="28"/>
      <c r="Y235" s="28"/>
      <c r="Z235" s="28"/>
      <c r="AA235" s="28"/>
      <c r="AB235" s="28"/>
      <c r="AC235" s="28"/>
      <c r="AD235" s="28"/>
      <c r="AE235" s="28"/>
      <c r="AF235" s="28"/>
      <c r="AG235" s="28"/>
      <c r="AH235" s="50"/>
      <c r="AI235" s="51"/>
      <c r="AJ235" s="28"/>
      <c r="AK235" s="28"/>
      <c r="AL235" s="28"/>
      <c r="AM235" s="28"/>
      <c r="AN235" s="28"/>
      <c r="AO235" s="28"/>
      <c r="AP235" s="28"/>
      <c r="AQ235" s="28"/>
      <c r="AR235" s="28"/>
      <c r="AS235" s="28"/>
      <c r="AT235" s="28"/>
      <c r="AU235" s="50"/>
    </row>
    <row r="236" spans="10:47" x14ac:dyDescent="0.35">
      <c r="J236" s="49"/>
      <c r="K236" s="28"/>
      <c r="L236" s="28"/>
      <c r="M236" s="28"/>
      <c r="N236" s="28"/>
      <c r="O236" s="28"/>
      <c r="P236" s="28"/>
      <c r="Q236" s="28"/>
      <c r="R236" s="28"/>
      <c r="S236" s="28"/>
      <c r="T236" s="28"/>
      <c r="U236" s="28"/>
      <c r="V236" s="50"/>
      <c r="W236" s="28"/>
      <c r="X236" s="28"/>
      <c r="Y236" s="28"/>
      <c r="Z236" s="28"/>
      <c r="AA236" s="28"/>
      <c r="AB236" s="28"/>
      <c r="AC236" s="28"/>
      <c r="AD236" s="28"/>
      <c r="AE236" s="28"/>
      <c r="AF236" s="28"/>
      <c r="AG236" s="28"/>
      <c r="AH236" s="50"/>
      <c r="AI236" s="51"/>
      <c r="AJ236" s="28"/>
      <c r="AK236" s="28"/>
      <c r="AL236" s="28"/>
      <c r="AM236" s="28"/>
      <c r="AN236" s="28"/>
      <c r="AO236" s="28"/>
      <c r="AP236" s="28"/>
      <c r="AQ236" s="28"/>
      <c r="AR236" s="28"/>
      <c r="AS236" s="28"/>
      <c r="AT236" s="28"/>
      <c r="AU236" s="50"/>
    </row>
    <row r="237" spans="10:47" x14ac:dyDescent="0.35">
      <c r="J237" s="49"/>
      <c r="K237" s="28"/>
      <c r="L237" s="28"/>
      <c r="M237" s="28"/>
      <c r="N237" s="28"/>
      <c r="O237" s="28"/>
      <c r="P237" s="28"/>
      <c r="Q237" s="28"/>
      <c r="R237" s="28"/>
      <c r="S237" s="28"/>
      <c r="T237" s="28"/>
      <c r="U237" s="28"/>
      <c r="V237" s="50"/>
      <c r="W237" s="28"/>
      <c r="X237" s="28"/>
      <c r="Y237" s="28"/>
      <c r="Z237" s="28"/>
      <c r="AA237" s="28"/>
      <c r="AB237" s="28"/>
      <c r="AC237" s="28"/>
      <c r="AD237" s="28"/>
      <c r="AE237" s="28"/>
      <c r="AF237" s="28"/>
      <c r="AG237" s="28"/>
      <c r="AH237" s="50"/>
      <c r="AI237" s="51"/>
      <c r="AJ237" s="28"/>
      <c r="AK237" s="28"/>
      <c r="AL237" s="28"/>
      <c r="AM237" s="28"/>
      <c r="AN237" s="28"/>
      <c r="AO237" s="28"/>
      <c r="AP237" s="28"/>
      <c r="AQ237" s="28"/>
      <c r="AR237" s="28"/>
      <c r="AS237" s="28"/>
      <c r="AT237" s="28"/>
      <c r="AU237" s="50"/>
    </row>
    <row r="238" spans="10:47" x14ac:dyDescent="0.35">
      <c r="J238" s="49"/>
      <c r="K238" s="28"/>
      <c r="L238" s="28"/>
      <c r="M238" s="28"/>
      <c r="N238" s="28"/>
      <c r="O238" s="28"/>
      <c r="P238" s="28"/>
      <c r="Q238" s="28"/>
      <c r="R238" s="28"/>
      <c r="S238" s="28"/>
      <c r="T238" s="28"/>
      <c r="U238" s="28"/>
      <c r="V238" s="50"/>
      <c r="W238" s="28"/>
      <c r="X238" s="28"/>
      <c r="Y238" s="28"/>
      <c r="Z238" s="28"/>
      <c r="AA238" s="28"/>
      <c r="AB238" s="28"/>
      <c r="AC238" s="28"/>
      <c r="AD238" s="28"/>
      <c r="AE238" s="28"/>
      <c r="AF238" s="28"/>
      <c r="AG238" s="28"/>
      <c r="AH238" s="50"/>
      <c r="AI238" s="51"/>
      <c r="AJ238" s="28"/>
      <c r="AK238" s="28"/>
      <c r="AL238" s="28"/>
      <c r="AM238" s="28"/>
      <c r="AN238" s="28"/>
      <c r="AO238" s="28"/>
      <c r="AP238" s="28"/>
      <c r="AQ238" s="28"/>
      <c r="AR238" s="28"/>
      <c r="AS238" s="28"/>
      <c r="AT238" s="28"/>
      <c r="AU238" s="50"/>
    </row>
    <row r="239" spans="10:47" x14ac:dyDescent="0.35">
      <c r="J239" s="49"/>
      <c r="K239" s="28"/>
      <c r="L239" s="28"/>
      <c r="M239" s="28"/>
      <c r="N239" s="28"/>
      <c r="O239" s="28"/>
      <c r="P239" s="28"/>
      <c r="Q239" s="28"/>
      <c r="R239" s="28"/>
      <c r="S239" s="28"/>
      <c r="T239" s="28"/>
      <c r="U239" s="28"/>
      <c r="V239" s="50"/>
      <c r="W239" s="28"/>
      <c r="X239" s="28"/>
      <c r="Y239" s="28"/>
      <c r="Z239" s="28"/>
      <c r="AA239" s="28"/>
      <c r="AB239" s="28"/>
      <c r="AC239" s="28"/>
      <c r="AD239" s="28"/>
      <c r="AE239" s="28"/>
      <c r="AF239" s="28"/>
      <c r="AG239" s="28"/>
      <c r="AH239" s="50"/>
      <c r="AI239" s="51"/>
      <c r="AJ239" s="28"/>
      <c r="AK239" s="28"/>
      <c r="AL239" s="28"/>
      <c r="AM239" s="28"/>
      <c r="AN239" s="28"/>
      <c r="AO239" s="28"/>
      <c r="AP239" s="28"/>
      <c r="AQ239" s="28"/>
      <c r="AR239" s="28"/>
      <c r="AS239" s="28"/>
      <c r="AT239" s="28"/>
      <c r="AU239" s="50"/>
    </row>
    <row r="240" spans="10:47" x14ac:dyDescent="0.35">
      <c r="J240" s="49"/>
      <c r="K240" s="28"/>
      <c r="L240" s="28"/>
      <c r="M240" s="28"/>
      <c r="N240" s="28"/>
      <c r="O240" s="28"/>
      <c r="P240" s="28"/>
      <c r="Q240" s="28"/>
      <c r="R240" s="28"/>
      <c r="S240" s="28"/>
      <c r="T240" s="28"/>
      <c r="U240" s="28"/>
      <c r="V240" s="50"/>
      <c r="W240" s="28"/>
      <c r="X240" s="28"/>
      <c r="Y240" s="28"/>
      <c r="Z240" s="28"/>
      <c r="AA240" s="28"/>
      <c r="AB240" s="28"/>
      <c r="AC240" s="28"/>
      <c r="AD240" s="28"/>
      <c r="AE240" s="28"/>
      <c r="AF240" s="28"/>
      <c r="AG240" s="28"/>
      <c r="AH240" s="50"/>
      <c r="AI240" s="51"/>
      <c r="AJ240" s="28"/>
      <c r="AK240" s="28"/>
      <c r="AL240" s="28"/>
      <c r="AM240" s="28"/>
      <c r="AN240" s="28"/>
      <c r="AO240" s="28"/>
      <c r="AP240" s="28"/>
      <c r="AQ240" s="28"/>
      <c r="AR240" s="28"/>
      <c r="AS240" s="28"/>
      <c r="AT240" s="28"/>
      <c r="AU240" s="50"/>
    </row>
    <row r="241" spans="10:47" x14ac:dyDescent="0.35">
      <c r="J241" s="49"/>
      <c r="K241" s="28"/>
      <c r="L241" s="28"/>
      <c r="M241" s="28"/>
      <c r="N241" s="28"/>
      <c r="O241" s="28"/>
      <c r="P241" s="28"/>
      <c r="Q241" s="28"/>
      <c r="R241" s="28"/>
      <c r="S241" s="28"/>
      <c r="T241" s="28"/>
      <c r="U241" s="28"/>
      <c r="V241" s="50"/>
      <c r="W241" s="28"/>
      <c r="X241" s="28"/>
      <c r="Y241" s="28"/>
      <c r="Z241" s="28"/>
      <c r="AA241" s="28"/>
      <c r="AB241" s="28"/>
      <c r="AC241" s="28"/>
      <c r="AD241" s="28"/>
      <c r="AE241" s="28"/>
      <c r="AF241" s="28"/>
      <c r="AG241" s="28"/>
      <c r="AH241" s="50"/>
      <c r="AI241" s="51"/>
      <c r="AJ241" s="28"/>
      <c r="AK241" s="28"/>
      <c r="AL241" s="28"/>
      <c r="AM241" s="28"/>
      <c r="AN241" s="28"/>
      <c r="AO241" s="28"/>
      <c r="AP241" s="28"/>
      <c r="AQ241" s="28"/>
      <c r="AR241" s="28"/>
      <c r="AS241" s="28"/>
      <c r="AT241" s="28"/>
      <c r="AU241" s="50"/>
    </row>
    <row r="242" spans="10:47" x14ac:dyDescent="0.35">
      <c r="J242" s="49"/>
      <c r="K242" s="28"/>
      <c r="L242" s="28"/>
      <c r="M242" s="28"/>
      <c r="N242" s="28"/>
      <c r="O242" s="28"/>
      <c r="P242" s="28"/>
      <c r="Q242" s="28"/>
      <c r="R242" s="28"/>
      <c r="S242" s="28"/>
      <c r="T242" s="28"/>
      <c r="U242" s="28"/>
      <c r="V242" s="50"/>
      <c r="W242" s="28"/>
      <c r="X242" s="28"/>
      <c r="Y242" s="28"/>
      <c r="Z242" s="28"/>
      <c r="AA242" s="28"/>
      <c r="AB242" s="28"/>
      <c r="AC242" s="28"/>
      <c r="AD242" s="28"/>
      <c r="AE242" s="28"/>
      <c r="AF242" s="28"/>
      <c r="AG242" s="28"/>
      <c r="AH242" s="50"/>
      <c r="AI242" s="51"/>
      <c r="AJ242" s="28"/>
      <c r="AK242" s="28"/>
      <c r="AL242" s="28"/>
      <c r="AM242" s="28"/>
      <c r="AN242" s="28"/>
      <c r="AO242" s="28"/>
      <c r="AP242" s="28"/>
      <c r="AQ242" s="28"/>
      <c r="AR242" s="28"/>
      <c r="AS242" s="28"/>
      <c r="AT242" s="28"/>
      <c r="AU242" s="50"/>
    </row>
    <row r="243" spans="10:47" x14ac:dyDescent="0.35">
      <c r="J243" s="49"/>
      <c r="K243" s="28"/>
      <c r="L243" s="28"/>
      <c r="M243" s="28"/>
      <c r="N243" s="28"/>
      <c r="O243" s="28"/>
      <c r="P243" s="28"/>
      <c r="Q243" s="28"/>
      <c r="R243" s="28"/>
      <c r="S243" s="28"/>
      <c r="T243" s="28"/>
      <c r="U243" s="28"/>
      <c r="V243" s="50"/>
      <c r="W243" s="28"/>
      <c r="X243" s="28"/>
      <c r="Y243" s="28"/>
      <c r="Z243" s="28"/>
      <c r="AA243" s="28"/>
      <c r="AB243" s="28"/>
      <c r="AC243" s="28"/>
      <c r="AD243" s="28"/>
      <c r="AE243" s="28"/>
      <c r="AF243" s="28"/>
      <c r="AG243" s="28"/>
      <c r="AH243" s="50"/>
      <c r="AI243" s="51"/>
      <c r="AJ243" s="28"/>
      <c r="AK243" s="28"/>
      <c r="AL243" s="28"/>
      <c r="AM243" s="28"/>
      <c r="AN243" s="28"/>
      <c r="AO243" s="28"/>
      <c r="AP243" s="28"/>
      <c r="AQ243" s="28"/>
      <c r="AR243" s="28"/>
      <c r="AS243" s="28"/>
      <c r="AT243" s="28"/>
      <c r="AU243" s="50"/>
    </row>
    <row r="244" spans="10:47" x14ac:dyDescent="0.35">
      <c r="J244" s="49"/>
      <c r="K244" s="28"/>
      <c r="L244" s="28"/>
      <c r="M244" s="28"/>
      <c r="N244" s="28"/>
      <c r="O244" s="28"/>
      <c r="P244" s="28"/>
      <c r="Q244" s="28"/>
      <c r="R244" s="28"/>
      <c r="S244" s="28"/>
      <c r="T244" s="28"/>
      <c r="U244" s="28"/>
      <c r="V244" s="50"/>
      <c r="W244" s="28"/>
      <c r="X244" s="28"/>
      <c r="Y244" s="28"/>
      <c r="Z244" s="28"/>
      <c r="AA244" s="28"/>
      <c r="AB244" s="28"/>
      <c r="AC244" s="28"/>
      <c r="AD244" s="28"/>
      <c r="AE244" s="28"/>
      <c r="AF244" s="28"/>
      <c r="AG244" s="28"/>
      <c r="AH244" s="50"/>
      <c r="AI244" s="51"/>
      <c r="AJ244" s="28"/>
      <c r="AK244" s="28"/>
      <c r="AL244" s="28"/>
      <c r="AM244" s="28"/>
      <c r="AN244" s="28"/>
      <c r="AO244" s="28"/>
      <c r="AP244" s="28"/>
      <c r="AQ244" s="28"/>
      <c r="AR244" s="28"/>
      <c r="AS244" s="28"/>
      <c r="AT244" s="28"/>
      <c r="AU244" s="50"/>
    </row>
    <row r="245" spans="10:47" x14ac:dyDescent="0.35">
      <c r="J245" s="49"/>
      <c r="K245" s="28"/>
      <c r="L245" s="28"/>
      <c r="M245" s="28"/>
      <c r="N245" s="28"/>
      <c r="O245" s="28"/>
      <c r="P245" s="28"/>
      <c r="Q245" s="28"/>
      <c r="R245" s="28"/>
      <c r="S245" s="28"/>
      <c r="T245" s="28"/>
      <c r="U245" s="28"/>
      <c r="V245" s="50"/>
      <c r="W245" s="28"/>
      <c r="X245" s="28"/>
      <c r="Y245" s="28"/>
      <c r="Z245" s="28"/>
      <c r="AA245" s="28"/>
      <c r="AB245" s="28"/>
      <c r="AC245" s="28"/>
      <c r="AD245" s="28"/>
      <c r="AE245" s="28"/>
      <c r="AF245" s="28"/>
      <c r="AG245" s="28"/>
      <c r="AH245" s="50"/>
      <c r="AI245" s="51"/>
      <c r="AJ245" s="28"/>
      <c r="AK245" s="28"/>
      <c r="AL245" s="28"/>
      <c r="AM245" s="28"/>
      <c r="AN245" s="28"/>
      <c r="AO245" s="28"/>
      <c r="AP245" s="28"/>
      <c r="AQ245" s="28"/>
      <c r="AR245" s="28"/>
      <c r="AS245" s="28"/>
      <c r="AT245" s="28"/>
      <c r="AU245" s="50"/>
    </row>
    <row r="246" spans="10:47" x14ac:dyDescent="0.35">
      <c r="J246" s="49"/>
      <c r="K246" s="28"/>
      <c r="L246" s="28"/>
      <c r="M246" s="28"/>
      <c r="N246" s="28"/>
      <c r="O246" s="28"/>
      <c r="P246" s="28"/>
      <c r="Q246" s="28"/>
      <c r="R246" s="28"/>
      <c r="S246" s="28"/>
      <c r="T246" s="28"/>
      <c r="U246" s="28"/>
      <c r="V246" s="50"/>
      <c r="W246" s="28"/>
      <c r="X246" s="28"/>
      <c r="Y246" s="28"/>
      <c r="Z246" s="28"/>
      <c r="AA246" s="28"/>
      <c r="AB246" s="28"/>
      <c r="AC246" s="28"/>
      <c r="AD246" s="28"/>
      <c r="AE246" s="28"/>
      <c r="AF246" s="28"/>
      <c r="AG246" s="28"/>
      <c r="AH246" s="50"/>
      <c r="AI246" s="51"/>
      <c r="AJ246" s="28"/>
      <c r="AK246" s="28"/>
      <c r="AL246" s="28"/>
      <c r="AM246" s="28"/>
      <c r="AN246" s="28"/>
      <c r="AO246" s="28"/>
      <c r="AP246" s="28"/>
      <c r="AQ246" s="28"/>
      <c r="AR246" s="28"/>
      <c r="AS246" s="28"/>
      <c r="AT246" s="28"/>
      <c r="AU246" s="50"/>
    </row>
    <row r="247" spans="10:47" x14ac:dyDescent="0.35">
      <c r="J247" s="49"/>
      <c r="K247" s="28"/>
      <c r="L247" s="28"/>
      <c r="M247" s="28"/>
      <c r="N247" s="28"/>
      <c r="O247" s="28"/>
      <c r="P247" s="28"/>
      <c r="Q247" s="28"/>
      <c r="R247" s="28"/>
      <c r="S247" s="28"/>
      <c r="T247" s="28"/>
      <c r="U247" s="28"/>
      <c r="V247" s="50"/>
      <c r="W247" s="28"/>
      <c r="X247" s="28"/>
      <c r="Y247" s="28"/>
      <c r="Z247" s="28"/>
      <c r="AA247" s="28"/>
      <c r="AB247" s="28"/>
      <c r="AC247" s="28"/>
      <c r="AD247" s="28"/>
      <c r="AE247" s="28"/>
      <c r="AF247" s="28"/>
      <c r="AG247" s="28"/>
      <c r="AH247" s="50"/>
      <c r="AI247" s="51"/>
      <c r="AJ247" s="28"/>
      <c r="AK247" s="28"/>
      <c r="AL247" s="28"/>
      <c r="AM247" s="28"/>
      <c r="AN247" s="28"/>
      <c r="AO247" s="28"/>
      <c r="AP247" s="28"/>
      <c r="AQ247" s="28"/>
      <c r="AR247" s="28"/>
      <c r="AS247" s="28"/>
      <c r="AT247" s="28"/>
      <c r="AU247" s="50"/>
    </row>
    <row r="248" spans="10:47" x14ac:dyDescent="0.35">
      <c r="J248" s="49"/>
      <c r="K248" s="28"/>
      <c r="L248" s="28"/>
      <c r="M248" s="28"/>
      <c r="N248" s="28"/>
      <c r="O248" s="28"/>
      <c r="P248" s="28"/>
      <c r="Q248" s="28"/>
      <c r="R248" s="28"/>
      <c r="S248" s="28"/>
      <c r="T248" s="28"/>
      <c r="U248" s="28"/>
      <c r="V248" s="50"/>
      <c r="W248" s="28"/>
      <c r="X248" s="28"/>
      <c r="Y248" s="28"/>
      <c r="Z248" s="28"/>
      <c r="AA248" s="28"/>
      <c r="AB248" s="28"/>
      <c r="AC248" s="28"/>
      <c r="AD248" s="28"/>
      <c r="AE248" s="28"/>
      <c r="AF248" s="28"/>
      <c r="AG248" s="28"/>
      <c r="AH248" s="50"/>
      <c r="AI248" s="51"/>
      <c r="AJ248" s="28"/>
      <c r="AK248" s="28"/>
      <c r="AL248" s="28"/>
      <c r="AM248" s="28"/>
      <c r="AN248" s="28"/>
      <c r="AO248" s="28"/>
      <c r="AP248" s="28"/>
      <c r="AQ248" s="28"/>
      <c r="AR248" s="28"/>
      <c r="AS248" s="28"/>
      <c r="AT248" s="28"/>
      <c r="AU248" s="50"/>
    </row>
    <row r="249" spans="10:47" x14ac:dyDescent="0.35">
      <c r="J249" s="49"/>
      <c r="K249" s="28"/>
      <c r="L249" s="28"/>
      <c r="M249" s="28"/>
      <c r="N249" s="28"/>
      <c r="O249" s="28"/>
      <c r="P249" s="28"/>
      <c r="Q249" s="28"/>
      <c r="R249" s="28"/>
      <c r="S249" s="28"/>
      <c r="T249" s="28"/>
      <c r="U249" s="28"/>
      <c r="V249" s="50"/>
      <c r="W249" s="28"/>
      <c r="X249" s="28"/>
      <c r="Y249" s="28"/>
      <c r="Z249" s="28"/>
      <c r="AA249" s="28"/>
      <c r="AB249" s="28"/>
      <c r="AC249" s="28"/>
      <c r="AD249" s="28"/>
      <c r="AE249" s="28"/>
      <c r="AF249" s="28"/>
      <c r="AG249" s="28"/>
      <c r="AH249" s="50"/>
      <c r="AI249" s="51"/>
      <c r="AJ249" s="28"/>
      <c r="AK249" s="28"/>
      <c r="AL249" s="28"/>
      <c r="AM249" s="28"/>
      <c r="AN249" s="28"/>
      <c r="AO249" s="28"/>
      <c r="AP249" s="28"/>
      <c r="AQ249" s="28"/>
      <c r="AR249" s="28"/>
      <c r="AS249" s="28"/>
      <c r="AT249" s="28"/>
      <c r="AU249" s="50"/>
    </row>
    <row r="250" spans="10:47" x14ac:dyDescent="0.35">
      <c r="J250" s="49"/>
      <c r="K250" s="28"/>
      <c r="L250" s="28"/>
      <c r="M250" s="28"/>
      <c r="N250" s="28"/>
      <c r="O250" s="28"/>
      <c r="P250" s="28"/>
      <c r="Q250" s="28"/>
      <c r="R250" s="28"/>
      <c r="S250" s="28"/>
      <c r="T250" s="28"/>
      <c r="U250" s="28"/>
      <c r="V250" s="50"/>
      <c r="W250" s="28"/>
      <c r="X250" s="28"/>
      <c r="Y250" s="28"/>
      <c r="Z250" s="28"/>
      <c r="AA250" s="28"/>
      <c r="AB250" s="28"/>
      <c r="AC250" s="28"/>
      <c r="AD250" s="28"/>
      <c r="AE250" s="28"/>
      <c r="AF250" s="28"/>
      <c r="AG250" s="28"/>
      <c r="AH250" s="50"/>
      <c r="AI250" s="51"/>
      <c r="AJ250" s="28"/>
      <c r="AK250" s="28"/>
      <c r="AL250" s="28"/>
      <c r="AM250" s="28"/>
      <c r="AN250" s="28"/>
      <c r="AO250" s="28"/>
      <c r="AP250" s="28"/>
      <c r="AQ250" s="28"/>
      <c r="AR250" s="28"/>
      <c r="AS250" s="28"/>
      <c r="AT250" s="28"/>
      <c r="AU250" s="50"/>
    </row>
    <row r="251" spans="10:47" x14ac:dyDescent="0.35">
      <c r="J251" s="49"/>
      <c r="K251" s="28"/>
      <c r="L251" s="28"/>
      <c r="M251" s="28"/>
      <c r="N251" s="28"/>
      <c r="O251" s="28"/>
      <c r="P251" s="28"/>
      <c r="Q251" s="28"/>
      <c r="R251" s="28"/>
      <c r="S251" s="28"/>
      <c r="T251" s="28"/>
      <c r="U251" s="28"/>
      <c r="V251" s="50"/>
      <c r="W251" s="28"/>
      <c r="X251" s="28"/>
      <c r="Y251" s="28"/>
      <c r="Z251" s="28"/>
      <c r="AA251" s="28"/>
      <c r="AB251" s="28"/>
      <c r="AC251" s="28"/>
      <c r="AD251" s="28"/>
      <c r="AE251" s="28"/>
      <c r="AF251" s="28"/>
      <c r="AG251" s="28"/>
      <c r="AH251" s="50"/>
      <c r="AI251" s="51"/>
      <c r="AJ251" s="28"/>
      <c r="AK251" s="28"/>
      <c r="AL251" s="28"/>
      <c r="AM251" s="28"/>
      <c r="AN251" s="28"/>
      <c r="AO251" s="28"/>
      <c r="AP251" s="28"/>
      <c r="AQ251" s="28"/>
      <c r="AR251" s="28"/>
      <c r="AS251" s="28"/>
      <c r="AT251" s="28"/>
      <c r="AU251" s="50"/>
    </row>
    <row r="252" spans="10:47" x14ac:dyDescent="0.35">
      <c r="J252" s="49"/>
      <c r="K252" s="28"/>
      <c r="L252" s="28"/>
      <c r="M252" s="28"/>
      <c r="N252" s="28"/>
      <c r="O252" s="28"/>
      <c r="P252" s="28"/>
      <c r="Q252" s="28"/>
      <c r="R252" s="28"/>
      <c r="S252" s="28"/>
      <c r="T252" s="28"/>
      <c r="U252" s="28"/>
      <c r="V252" s="50"/>
      <c r="W252" s="28"/>
      <c r="X252" s="28"/>
      <c r="Y252" s="28"/>
      <c r="Z252" s="28"/>
      <c r="AA252" s="28"/>
      <c r="AB252" s="28"/>
      <c r="AC252" s="28"/>
      <c r="AD252" s="28"/>
      <c r="AE252" s="28"/>
      <c r="AF252" s="28"/>
      <c r="AG252" s="28"/>
      <c r="AH252" s="50"/>
      <c r="AI252" s="51"/>
      <c r="AJ252" s="28"/>
      <c r="AK252" s="28"/>
      <c r="AL252" s="28"/>
      <c r="AM252" s="28"/>
      <c r="AN252" s="28"/>
      <c r="AO252" s="28"/>
      <c r="AP252" s="28"/>
      <c r="AQ252" s="28"/>
      <c r="AR252" s="28"/>
      <c r="AS252" s="28"/>
      <c r="AT252" s="28"/>
      <c r="AU252" s="50"/>
    </row>
    <row r="253" spans="10:47" x14ac:dyDescent="0.35">
      <c r="J253" s="49"/>
      <c r="K253" s="28"/>
      <c r="L253" s="28"/>
      <c r="M253" s="28"/>
      <c r="N253" s="28"/>
      <c r="O253" s="28"/>
      <c r="P253" s="28"/>
      <c r="Q253" s="28"/>
      <c r="R253" s="28"/>
      <c r="S253" s="28"/>
      <c r="T253" s="28"/>
      <c r="U253" s="28"/>
      <c r="V253" s="50"/>
      <c r="W253" s="28"/>
      <c r="X253" s="28"/>
      <c r="Y253" s="28"/>
      <c r="Z253" s="28"/>
      <c r="AA253" s="28"/>
      <c r="AB253" s="28"/>
      <c r="AC253" s="28"/>
      <c r="AD253" s="28"/>
      <c r="AE253" s="28"/>
      <c r="AF253" s="28"/>
      <c r="AG253" s="28"/>
      <c r="AH253" s="50"/>
      <c r="AI253" s="51"/>
      <c r="AJ253" s="28"/>
      <c r="AK253" s="28"/>
      <c r="AL253" s="28"/>
      <c r="AM253" s="28"/>
      <c r="AN253" s="28"/>
      <c r="AO253" s="28"/>
      <c r="AP253" s="28"/>
      <c r="AQ253" s="28"/>
      <c r="AR253" s="28"/>
      <c r="AS253" s="28"/>
      <c r="AT253" s="28"/>
      <c r="AU253" s="50"/>
    </row>
    <row r="254" spans="10:47" x14ac:dyDescent="0.35">
      <c r="J254" s="49"/>
      <c r="K254" s="28"/>
      <c r="L254" s="28"/>
      <c r="M254" s="28"/>
      <c r="N254" s="28"/>
      <c r="O254" s="28"/>
      <c r="P254" s="28"/>
      <c r="Q254" s="28"/>
      <c r="R254" s="28"/>
      <c r="S254" s="28"/>
      <c r="T254" s="28"/>
      <c r="U254" s="28"/>
      <c r="V254" s="50"/>
      <c r="W254" s="28"/>
      <c r="X254" s="28"/>
      <c r="Y254" s="28"/>
      <c r="Z254" s="28"/>
      <c r="AA254" s="28"/>
      <c r="AB254" s="28"/>
      <c r="AC254" s="28"/>
      <c r="AD254" s="28"/>
      <c r="AE254" s="28"/>
      <c r="AF254" s="28"/>
      <c r="AG254" s="28"/>
      <c r="AH254" s="50"/>
      <c r="AI254" s="51"/>
      <c r="AJ254" s="28"/>
      <c r="AK254" s="28"/>
      <c r="AL254" s="28"/>
      <c r="AM254" s="28"/>
      <c r="AN254" s="28"/>
      <c r="AO254" s="28"/>
      <c r="AP254" s="28"/>
      <c r="AQ254" s="28"/>
      <c r="AR254" s="28"/>
      <c r="AS254" s="28"/>
      <c r="AT254" s="28"/>
      <c r="AU254" s="50"/>
    </row>
    <row r="255" spans="10:47" x14ac:dyDescent="0.35">
      <c r="J255" s="49"/>
      <c r="K255" s="28"/>
      <c r="L255" s="28"/>
      <c r="M255" s="28"/>
      <c r="N255" s="28"/>
      <c r="O255" s="28"/>
      <c r="P255" s="28"/>
      <c r="Q255" s="28"/>
      <c r="R255" s="28"/>
      <c r="S255" s="28"/>
      <c r="T255" s="28"/>
      <c r="U255" s="28"/>
      <c r="V255" s="50"/>
      <c r="W255" s="28"/>
      <c r="X255" s="28"/>
      <c r="Y255" s="28"/>
      <c r="Z255" s="28"/>
      <c r="AA255" s="28"/>
      <c r="AB255" s="28"/>
      <c r="AC255" s="28"/>
      <c r="AD255" s="28"/>
      <c r="AE255" s="28"/>
      <c r="AF255" s="28"/>
      <c r="AG255" s="28"/>
      <c r="AH255" s="50"/>
      <c r="AI255" s="51"/>
      <c r="AJ255" s="28"/>
      <c r="AK255" s="28"/>
      <c r="AL255" s="28"/>
      <c r="AM255" s="28"/>
      <c r="AN255" s="28"/>
      <c r="AO255" s="28"/>
      <c r="AP255" s="28"/>
      <c r="AQ255" s="28"/>
      <c r="AR255" s="28"/>
      <c r="AS255" s="28"/>
      <c r="AT255" s="28"/>
      <c r="AU255" s="50"/>
    </row>
    <row r="256" spans="10:47" x14ac:dyDescent="0.35">
      <c r="J256" s="49"/>
      <c r="K256" s="28"/>
      <c r="L256" s="28"/>
      <c r="M256" s="28"/>
      <c r="N256" s="28"/>
      <c r="O256" s="28"/>
      <c r="P256" s="28"/>
      <c r="Q256" s="28"/>
      <c r="R256" s="28"/>
      <c r="S256" s="28"/>
      <c r="T256" s="28"/>
      <c r="U256" s="28"/>
      <c r="V256" s="50"/>
      <c r="W256" s="28"/>
      <c r="X256" s="28"/>
      <c r="Y256" s="28"/>
      <c r="Z256" s="28"/>
      <c r="AA256" s="28"/>
      <c r="AB256" s="28"/>
      <c r="AC256" s="28"/>
      <c r="AD256" s="28"/>
      <c r="AE256" s="28"/>
      <c r="AF256" s="28"/>
      <c r="AG256" s="28"/>
      <c r="AH256" s="50"/>
      <c r="AI256" s="51"/>
      <c r="AJ256" s="28"/>
      <c r="AK256" s="28"/>
      <c r="AL256" s="28"/>
      <c r="AM256" s="28"/>
      <c r="AN256" s="28"/>
      <c r="AO256" s="28"/>
      <c r="AP256" s="28"/>
      <c r="AQ256" s="28"/>
      <c r="AR256" s="28"/>
      <c r="AS256" s="28"/>
      <c r="AT256" s="28"/>
      <c r="AU256" s="50"/>
    </row>
    <row r="257" spans="10:47" x14ac:dyDescent="0.35">
      <c r="J257" s="49"/>
      <c r="K257" s="28"/>
      <c r="L257" s="28"/>
      <c r="M257" s="28"/>
      <c r="N257" s="28"/>
      <c r="O257" s="28"/>
      <c r="P257" s="28"/>
      <c r="Q257" s="28"/>
      <c r="R257" s="28"/>
      <c r="S257" s="28"/>
      <c r="T257" s="28"/>
      <c r="U257" s="28"/>
      <c r="V257" s="50"/>
      <c r="W257" s="28"/>
      <c r="X257" s="28"/>
      <c r="Y257" s="28"/>
      <c r="Z257" s="28"/>
      <c r="AA257" s="28"/>
      <c r="AB257" s="28"/>
      <c r="AC257" s="28"/>
      <c r="AD257" s="28"/>
      <c r="AE257" s="28"/>
      <c r="AF257" s="28"/>
      <c r="AG257" s="28"/>
      <c r="AH257" s="50"/>
      <c r="AI257" s="51"/>
      <c r="AJ257" s="28"/>
      <c r="AK257" s="28"/>
      <c r="AL257" s="28"/>
      <c r="AM257" s="28"/>
      <c r="AN257" s="28"/>
      <c r="AO257" s="28"/>
      <c r="AP257" s="28"/>
      <c r="AQ257" s="28"/>
      <c r="AR257" s="28"/>
      <c r="AS257" s="28"/>
      <c r="AT257" s="28"/>
      <c r="AU257" s="50"/>
    </row>
    <row r="258" spans="10:47" x14ac:dyDescent="0.35">
      <c r="J258" s="49"/>
      <c r="K258" s="28"/>
      <c r="L258" s="28"/>
      <c r="M258" s="28"/>
      <c r="N258" s="28"/>
      <c r="O258" s="28"/>
      <c r="P258" s="28"/>
      <c r="Q258" s="28"/>
      <c r="R258" s="28"/>
      <c r="S258" s="28"/>
      <c r="T258" s="28"/>
      <c r="U258" s="28"/>
      <c r="V258" s="50"/>
      <c r="W258" s="28"/>
      <c r="X258" s="28"/>
      <c r="Y258" s="28"/>
      <c r="Z258" s="28"/>
      <c r="AA258" s="28"/>
      <c r="AB258" s="28"/>
      <c r="AC258" s="28"/>
      <c r="AD258" s="28"/>
      <c r="AE258" s="28"/>
      <c r="AF258" s="28"/>
      <c r="AG258" s="28"/>
      <c r="AH258" s="50"/>
      <c r="AI258" s="51"/>
      <c r="AJ258" s="28"/>
      <c r="AK258" s="28"/>
      <c r="AL258" s="28"/>
      <c r="AM258" s="28"/>
      <c r="AN258" s="28"/>
      <c r="AO258" s="28"/>
      <c r="AP258" s="28"/>
      <c r="AQ258" s="28"/>
      <c r="AR258" s="28"/>
      <c r="AS258" s="28"/>
      <c r="AT258" s="28"/>
      <c r="AU258" s="50"/>
    </row>
    <row r="259" spans="10:47" x14ac:dyDescent="0.35">
      <c r="J259" s="49"/>
      <c r="K259" s="28"/>
      <c r="L259" s="28"/>
      <c r="M259" s="28"/>
      <c r="N259" s="28"/>
      <c r="O259" s="28"/>
      <c r="P259" s="28"/>
      <c r="Q259" s="28"/>
      <c r="R259" s="28"/>
      <c r="S259" s="28"/>
      <c r="T259" s="28"/>
      <c r="U259" s="28"/>
      <c r="V259" s="50"/>
      <c r="W259" s="28"/>
      <c r="X259" s="28"/>
      <c r="Y259" s="28"/>
      <c r="Z259" s="28"/>
      <c r="AA259" s="28"/>
      <c r="AB259" s="28"/>
      <c r="AC259" s="28"/>
      <c r="AD259" s="28"/>
      <c r="AE259" s="28"/>
      <c r="AF259" s="28"/>
      <c r="AG259" s="28"/>
      <c r="AH259" s="50"/>
      <c r="AI259" s="51"/>
      <c r="AJ259" s="28"/>
      <c r="AK259" s="28"/>
      <c r="AL259" s="28"/>
      <c r="AM259" s="28"/>
      <c r="AN259" s="28"/>
      <c r="AO259" s="28"/>
      <c r="AP259" s="28"/>
      <c r="AQ259" s="28"/>
      <c r="AR259" s="28"/>
      <c r="AS259" s="28"/>
      <c r="AT259" s="28"/>
      <c r="AU259" s="50"/>
    </row>
    <row r="260" spans="10:47" x14ac:dyDescent="0.35">
      <c r="J260" s="49"/>
      <c r="K260" s="28"/>
      <c r="L260" s="28"/>
      <c r="M260" s="28"/>
      <c r="N260" s="28"/>
      <c r="O260" s="28"/>
      <c r="P260" s="28"/>
      <c r="Q260" s="28"/>
      <c r="R260" s="28"/>
      <c r="S260" s="28"/>
      <c r="T260" s="28"/>
      <c r="U260" s="28"/>
      <c r="V260" s="50"/>
      <c r="W260" s="28"/>
      <c r="X260" s="28"/>
      <c r="Y260" s="28"/>
      <c r="Z260" s="28"/>
      <c r="AA260" s="28"/>
      <c r="AB260" s="28"/>
      <c r="AC260" s="28"/>
      <c r="AD260" s="28"/>
      <c r="AE260" s="28"/>
      <c r="AF260" s="28"/>
      <c r="AG260" s="28"/>
      <c r="AH260" s="50"/>
      <c r="AI260" s="51"/>
      <c r="AJ260" s="28"/>
      <c r="AK260" s="28"/>
      <c r="AL260" s="28"/>
      <c r="AM260" s="28"/>
      <c r="AN260" s="28"/>
      <c r="AO260" s="28"/>
      <c r="AP260" s="28"/>
      <c r="AQ260" s="28"/>
      <c r="AR260" s="28"/>
      <c r="AS260" s="28"/>
      <c r="AT260" s="28"/>
      <c r="AU260" s="50"/>
    </row>
    <row r="261" spans="10:47" x14ac:dyDescent="0.35">
      <c r="J261" s="49"/>
      <c r="K261" s="28"/>
      <c r="L261" s="28"/>
      <c r="M261" s="28"/>
      <c r="N261" s="28"/>
      <c r="O261" s="28"/>
      <c r="P261" s="28"/>
      <c r="Q261" s="28"/>
      <c r="R261" s="28"/>
      <c r="S261" s="28"/>
      <c r="T261" s="28"/>
      <c r="U261" s="28"/>
      <c r="V261" s="50"/>
      <c r="W261" s="28"/>
      <c r="X261" s="28"/>
      <c r="Y261" s="28"/>
      <c r="Z261" s="28"/>
      <c r="AA261" s="28"/>
      <c r="AB261" s="28"/>
      <c r="AC261" s="28"/>
      <c r="AD261" s="28"/>
      <c r="AE261" s="28"/>
      <c r="AF261" s="28"/>
      <c r="AG261" s="28"/>
      <c r="AH261" s="50"/>
      <c r="AI261" s="51"/>
      <c r="AJ261" s="28"/>
      <c r="AK261" s="28"/>
      <c r="AL261" s="28"/>
      <c r="AM261" s="28"/>
      <c r="AN261" s="28"/>
      <c r="AO261" s="28"/>
      <c r="AP261" s="28"/>
      <c r="AQ261" s="28"/>
      <c r="AR261" s="28"/>
      <c r="AS261" s="28"/>
      <c r="AT261" s="28"/>
      <c r="AU261" s="50"/>
    </row>
    <row r="262" spans="10:47" x14ac:dyDescent="0.35">
      <c r="J262" s="49"/>
      <c r="K262" s="28"/>
      <c r="L262" s="28"/>
      <c r="M262" s="28"/>
      <c r="N262" s="28"/>
      <c r="O262" s="28"/>
      <c r="P262" s="28"/>
      <c r="Q262" s="28"/>
      <c r="R262" s="28"/>
      <c r="S262" s="28"/>
      <c r="T262" s="28"/>
      <c r="U262" s="28"/>
      <c r="V262" s="50"/>
      <c r="W262" s="28"/>
      <c r="X262" s="28"/>
      <c r="Y262" s="28"/>
      <c r="Z262" s="28"/>
      <c r="AA262" s="28"/>
      <c r="AB262" s="28"/>
      <c r="AC262" s="28"/>
      <c r="AD262" s="28"/>
      <c r="AE262" s="28"/>
      <c r="AF262" s="28"/>
      <c r="AG262" s="28"/>
      <c r="AH262" s="50"/>
      <c r="AI262" s="51"/>
      <c r="AJ262" s="28"/>
      <c r="AK262" s="28"/>
      <c r="AL262" s="28"/>
      <c r="AM262" s="28"/>
      <c r="AN262" s="28"/>
      <c r="AO262" s="28"/>
      <c r="AP262" s="28"/>
      <c r="AQ262" s="28"/>
      <c r="AR262" s="28"/>
      <c r="AS262" s="28"/>
      <c r="AT262" s="28"/>
      <c r="AU262" s="50"/>
    </row>
    <row r="263" spans="10:47" x14ac:dyDescent="0.35">
      <c r="J263" s="49"/>
      <c r="K263" s="28"/>
      <c r="L263" s="28"/>
      <c r="M263" s="28"/>
      <c r="N263" s="28"/>
      <c r="O263" s="28"/>
      <c r="P263" s="28"/>
      <c r="Q263" s="28"/>
      <c r="R263" s="28"/>
      <c r="S263" s="28"/>
      <c r="T263" s="28"/>
      <c r="U263" s="28"/>
      <c r="V263" s="50"/>
      <c r="W263" s="28"/>
      <c r="X263" s="28"/>
      <c r="Y263" s="28"/>
      <c r="Z263" s="28"/>
      <c r="AA263" s="28"/>
      <c r="AB263" s="28"/>
      <c r="AC263" s="28"/>
      <c r="AD263" s="28"/>
      <c r="AE263" s="28"/>
      <c r="AF263" s="28"/>
      <c r="AG263" s="28"/>
      <c r="AH263" s="50"/>
      <c r="AI263" s="51"/>
      <c r="AJ263" s="28"/>
      <c r="AK263" s="28"/>
      <c r="AL263" s="28"/>
      <c r="AM263" s="28"/>
      <c r="AN263" s="28"/>
      <c r="AO263" s="28"/>
      <c r="AP263" s="28"/>
      <c r="AQ263" s="28"/>
      <c r="AR263" s="28"/>
      <c r="AS263" s="28"/>
      <c r="AT263" s="28"/>
      <c r="AU263" s="50"/>
    </row>
    <row r="264" spans="10:47" x14ac:dyDescent="0.35">
      <c r="J264" s="49"/>
      <c r="K264" s="28"/>
      <c r="L264" s="28"/>
      <c r="M264" s="28"/>
      <c r="N264" s="28"/>
      <c r="O264" s="28"/>
      <c r="P264" s="28"/>
      <c r="Q264" s="28"/>
      <c r="R264" s="28"/>
      <c r="S264" s="28"/>
      <c r="T264" s="28"/>
      <c r="U264" s="28"/>
      <c r="V264" s="50"/>
      <c r="W264" s="28"/>
      <c r="X264" s="28"/>
      <c r="Y264" s="28"/>
      <c r="Z264" s="28"/>
      <c r="AA264" s="28"/>
      <c r="AB264" s="28"/>
      <c r="AC264" s="28"/>
      <c r="AD264" s="28"/>
      <c r="AE264" s="28"/>
      <c r="AF264" s="28"/>
      <c r="AG264" s="28"/>
      <c r="AH264" s="50"/>
      <c r="AI264" s="51"/>
      <c r="AJ264" s="28"/>
      <c r="AK264" s="28"/>
      <c r="AL264" s="28"/>
      <c r="AM264" s="28"/>
      <c r="AN264" s="28"/>
      <c r="AO264" s="28"/>
      <c r="AP264" s="28"/>
      <c r="AQ264" s="28"/>
      <c r="AR264" s="28"/>
      <c r="AS264" s="28"/>
      <c r="AT264" s="28"/>
      <c r="AU264" s="50"/>
    </row>
    <row r="265" spans="10:47" x14ac:dyDescent="0.35">
      <c r="J265" s="49"/>
      <c r="K265" s="28"/>
      <c r="L265" s="28"/>
      <c r="M265" s="28"/>
      <c r="N265" s="28"/>
      <c r="O265" s="28"/>
      <c r="P265" s="28"/>
      <c r="Q265" s="28"/>
      <c r="R265" s="28"/>
      <c r="S265" s="28"/>
      <c r="T265" s="28"/>
      <c r="U265" s="28"/>
      <c r="V265" s="50"/>
      <c r="W265" s="28"/>
      <c r="X265" s="28"/>
      <c r="Y265" s="28"/>
      <c r="Z265" s="28"/>
      <c r="AA265" s="28"/>
      <c r="AB265" s="28"/>
      <c r="AC265" s="28"/>
      <c r="AD265" s="28"/>
      <c r="AE265" s="28"/>
      <c r="AF265" s="28"/>
      <c r="AG265" s="28"/>
      <c r="AH265" s="50"/>
      <c r="AI265" s="51"/>
      <c r="AJ265" s="28"/>
      <c r="AK265" s="28"/>
      <c r="AL265" s="28"/>
      <c r="AM265" s="28"/>
      <c r="AN265" s="28"/>
      <c r="AO265" s="28"/>
      <c r="AP265" s="28"/>
      <c r="AQ265" s="28"/>
      <c r="AR265" s="28"/>
      <c r="AS265" s="28"/>
      <c r="AT265" s="28"/>
      <c r="AU265" s="50"/>
    </row>
    <row r="266" spans="10:47" x14ac:dyDescent="0.35">
      <c r="J266" s="49"/>
      <c r="K266" s="28"/>
      <c r="L266" s="28"/>
      <c r="M266" s="28"/>
      <c r="N266" s="28"/>
      <c r="O266" s="28"/>
      <c r="P266" s="28"/>
      <c r="Q266" s="28"/>
      <c r="R266" s="28"/>
      <c r="S266" s="28"/>
      <c r="T266" s="28"/>
      <c r="U266" s="28"/>
      <c r="V266" s="50"/>
      <c r="W266" s="28"/>
      <c r="X266" s="28"/>
      <c r="Y266" s="28"/>
      <c r="Z266" s="28"/>
      <c r="AA266" s="28"/>
      <c r="AB266" s="28"/>
      <c r="AC266" s="28"/>
      <c r="AD266" s="28"/>
      <c r="AE266" s="28"/>
      <c r="AF266" s="28"/>
      <c r="AG266" s="28"/>
      <c r="AH266" s="50"/>
      <c r="AI266" s="51"/>
      <c r="AJ266" s="28"/>
      <c r="AK266" s="28"/>
      <c r="AL266" s="28"/>
      <c r="AM266" s="28"/>
      <c r="AN266" s="28"/>
      <c r="AO266" s="28"/>
      <c r="AP266" s="28"/>
      <c r="AQ266" s="28"/>
      <c r="AR266" s="28"/>
      <c r="AS266" s="28"/>
      <c r="AT266" s="28"/>
      <c r="AU266" s="50"/>
    </row>
    <row r="267" spans="10:47" x14ac:dyDescent="0.35">
      <c r="J267" s="49"/>
      <c r="K267" s="28"/>
      <c r="L267" s="28"/>
      <c r="M267" s="28"/>
      <c r="N267" s="28"/>
      <c r="O267" s="28"/>
      <c r="P267" s="28"/>
      <c r="Q267" s="28"/>
      <c r="R267" s="28"/>
      <c r="S267" s="28"/>
      <c r="T267" s="28"/>
      <c r="U267" s="28"/>
      <c r="V267" s="50"/>
      <c r="W267" s="28"/>
      <c r="X267" s="28"/>
      <c r="Y267" s="28"/>
      <c r="Z267" s="28"/>
      <c r="AA267" s="28"/>
      <c r="AB267" s="28"/>
      <c r="AC267" s="28"/>
      <c r="AD267" s="28"/>
      <c r="AE267" s="28"/>
      <c r="AF267" s="28"/>
      <c r="AG267" s="28"/>
      <c r="AH267" s="50"/>
      <c r="AI267" s="51"/>
      <c r="AJ267" s="28"/>
      <c r="AK267" s="28"/>
      <c r="AL267" s="28"/>
      <c r="AM267" s="28"/>
      <c r="AN267" s="28"/>
      <c r="AO267" s="28"/>
      <c r="AP267" s="28"/>
      <c r="AQ267" s="28"/>
      <c r="AR267" s="28"/>
      <c r="AS267" s="28"/>
      <c r="AT267" s="28"/>
      <c r="AU267" s="50"/>
    </row>
    <row r="268" spans="10:47" x14ac:dyDescent="0.35">
      <c r="J268" s="49"/>
      <c r="K268" s="28"/>
      <c r="L268" s="28"/>
      <c r="M268" s="28"/>
      <c r="N268" s="28"/>
      <c r="O268" s="28"/>
      <c r="P268" s="28"/>
      <c r="Q268" s="28"/>
      <c r="R268" s="28"/>
      <c r="S268" s="28"/>
      <c r="T268" s="28"/>
      <c r="U268" s="28"/>
      <c r="V268" s="50"/>
      <c r="W268" s="28"/>
      <c r="X268" s="28"/>
      <c r="Y268" s="28"/>
      <c r="Z268" s="28"/>
      <c r="AA268" s="28"/>
      <c r="AB268" s="28"/>
      <c r="AC268" s="28"/>
      <c r="AD268" s="28"/>
      <c r="AE268" s="28"/>
      <c r="AF268" s="28"/>
      <c r="AG268" s="28"/>
      <c r="AH268" s="50"/>
      <c r="AI268" s="51"/>
      <c r="AJ268" s="28"/>
      <c r="AK268" s="28"/>
      <c r="AL268" s="28"/>
      <c r="AM268" s="28"/>
      <c r="AN268" s="28"/>
      <c r="AO268" s="28"/>
      <c r="AP268" s="28"/>
      <c r="AQ268" s="28"/>
      <c r="AR268" s="28"/>
      <c r="AS268" s="28"/>
      <c r="AT268" s="28"/>
      <c r="AU268" s="50"/>
    </row>
    <row r="269" spans="10:47" x14ac:dyDescent="0.35">
      <c r="J269" s="49"/>
      <c r="K269" s="28"/>
      <c r="L269" s="28"/>
      <c r="M269" s="28"/>
      <c r="N269" s="28"/>
      <c r="O269" s="28"/>
      <c r="P269" s="28"/>
      <c r="Q269" s="28"/>
      <c r="R269" s="28"/>
      <c r="S269" s="28"/>
      <c r="T269" s="28"/>
      <c r="U269" s="28"/>
      <c r="V269" s="50"/>
      <c r="W269" s="28"/>
      <c r="X269" s="28"/>
      <c r="Y269" s="28"/>
      <c r="Z269" s="28"/>
      <c r="AA269" s="28"/>
      <c r="AB269" s="28"/>
      <c r="AC269" s="28"/>
      <c r="AD269" s="28"/>
      <c r="AE269" s="28"/>
      <c r="AF269" s="28"/>
      <c r="AG269" s="28"/>
      <c r="AH269" s="50"/>
      <c r="AI269" s="51"/>
      <c r="AJ269" s="28"/>
      <c r="AK269" s="28"/>
      <c r="AL269" s="28"/>
      <c r="AM269" s="28"/>
      <c r="AN269" s="28"/>
      <c r="AO269" s="28"/>
      <c r="AP269" s="28"/>
      <c r="AQ269" s="28"/>
      <c r="AR269" s="28"/>
      <c r="AS269" s="28"/>
      <c r="AT269" s="28"/>
      <c r="AU269" s="50"/>
    </row>
    <row r="270" spans="10:47" x14ac:dyDescent="0.35">
      <c r="J270" s="49"/>
      <c r="K270" s="28"/>
      <c r="L270" s="28"/>
      <c r="M270" s="28"/>
      <c r="N270" s="28"/>
      <c r="O270" s="28"/>
      <c r="P270" s="28"/>
      <c r="Q270" s="28"/>
      <c r="R270" s="28"/>
      <c r="S270" s="28"/>
      <c r="T270" s="28"/>
      <c r="U270" s="28"/>
      <c r="V270" s="50"/>
      <c r="W270" s="28"/>
      <c r="X270" s="28"/>
      <c r="Y270" s="28"/>
      <c r="Z270" s="28"/>
      <c r="AA270" s="28"/>
      <c r="AB270" s="28"/>
      <c r="AC270" s="28"/>
      <c r="AD270" s="28"/>
      <c r="AE270" s="28"/>
      <c r="AF270" s="28"/>
      <c r="AG270" s="28"/>
      <c r="AH270" s="50"/>
      <c r="AI270" s="51"/>
      <c r="AJ270" s="28"/>
      <c r="AK270" s="28"/>
      <c r="AL270" s="28"/>
      <c r="AM270" s="28"/>
      <c r="AN270" s="28"/>
      <c r="AO270" s="28"/>
      <c r="AP270" s="28"/>
      <c r="AQ270" s="28"/>
      <c r="AR270" s="28"/>
      <c r="AS270" s="28"/>
      <c r="AT270" s="28"/>
      <c r="AU270" s="50"/>
    </row>
    <row r="271" spans="10:47" x14ac:dyDescent="0.35">
      <c r="J271" s="49"/>
      <c r="K271" s="28"/>
      <c r="L271" s="28"/>
      <c r="M271" s="28"/>
      <c r="N271" s="28"/>
      <c r="O271" s="28"/>
      <c r="P271" s="28"/>
      <c r="Q271" s="28"/>
      <c r="R271" s="28"/>
      <c r="S271" s="28"/>
      <c r="T271" s="28"/>
      <c r="U271" s="28"/>
      <c r="V271" s="50"/>
      <c r="W271" s="28"/>
      <c r="X271" s="28"/>
      <c r="Y271" s="28"/>
      <c r="Z271" s="28"/>
      <c r="AA271" s="28"/>
      <c r="AB271" s="28"/>
      <c r="AC271" s="28"/>
      <c r="AD271" s="28"/>
      <c r="AE271" s="28"/>
      <c r="AF271" s="28"/>
      <c r="AG271" s="28"/>
      <c r="AH271" s="50"/>
      <c r="AI271" s="51"/>
      <c r="AJ271" s="28"/>
      <c r="AK271" s="28"/>
      <c r="AL271" s="28"/>
      <c r="AM271" s="28"/>
      <c r="AN271" s="28"/>
      <c r="AO271" s="28"/>
      <c r="AP271" s="28"/>
      <c r="AQ271" s="28"/>
      <c r="AR271" s="28"/>
      <c r="AS271" s="28"/>
      <c r="AT271" s="28"/>
      <c r="AU271" s="50"/>
    </row>
    <row r="272" spans="10:47" x14ac:dyDescent="0.35">
      <c r="J272" s="49"/>
      <c r="K272" s="28"/>
      <c r="L272" s="28"/>
      <c r="M272" s="28"/>
      <c r="N272" s="28"/>
      <c r="O272" s="28"/>
      <c r="P272" s="28"/>
      <c r="Q272" s="28"/>
      <c r="R272" s="28"/>
      <c r="S272" s="28"/>
      <c r="T272" s="28"/>
      <c r="U272" s="28"/>
      <c r="V272" s="50"/>
      <c r="W272" s="28"/>
      <c r="X272" s="28"/>
      <c r="Y272" s="28"/>
      <c r="Z272" s="28"/>
      <c r="AA272" s="28"/>
      <c r="AB272" s="28"/>
      <c r="AC272" s="28"/>
      <c r="AD272" s="28"/>
      <c r="AE272" s="28"/>
      <c r="AF272" s="28"/>
      <c r="AG272" s="28"/>
      <c r="AH272" s="50"/>
      <c r="AI272" s="51"/>
      <c r="AJ272" s="28"/>
      <c r="AK272" s="28"/>
      <c r="AL272" s="28"/>
      <c r="AM272" s="28"/>
      <c r="AN272" s="28"/>
      <c r="AO272" s="28"/>
      <c r="AP272" s="28"/>
      <c r="AQ272" s="28"/>
      <c r="AR272" s="28"/>
      <c r="AS272" s="28"/>
      <c r="AT272" s="28"/>
      <c r="AU272" s="50"/>
    </row>
    <row r="273" spans="10:47" x14ac:dyDescent="0.35">
      <c r="J273" s="49"/>
      <c r="K273" s="28"/>
      <c r="L273" s="28"/>
      <c r="M273" s="28"/>
      <c r="N273" s="28"/>
      <c r="O273" s="28"/>
      <c r="P273" s="28"/>
      <c r="Q273" s="28"/>
      <c r="R273" s="28"/>
      <c r="S273" s="28"/>
      <c r="T273" s="28"/>
      <c r="U273" s="28"/>
      <c r="V273" s="50"/>
      <c r="W273" s="28"/>
      <c r="X273" s="28"/>
      <c r="Y273" s="28"/>
      <c r="Z273" s="28"/>
      <c r="AA273" s="28"/>
      <c r="AB273" s="28"/>
      <c r="AC273" s="28"/>
      <c r="AD273" s="28"/>
      <c r="AE273" s="28"/>
      <c r="AF273" s="28"/>
      <c r="AG273" s="28"/>
      <c r="AH273" s="50"/>
      <c r="AI273" s="51"/>
      <c r="AJ273" s="28"/>
      <c r="AK273" s="28"/>
      <c r="AL273" s="28"/>
      <c r="AM273" s="28"/>
      <c r="AN273" s="28"/>
      <c r="AO273" s="28"/>
      <c r="AP273" s="28"/>
      <c r="AQ273" s="28"/>
      <c r="AR273" s="28"/>
      <c r="AS273" s="28"/>
      <c r="AT273" s="28"/>
      <c r="AU273" s="50"/>
    </row>
    <row r="274" spans="10:47" x14ac:dyDescent="0.35">
      <c r="J274" s="49"/>
      <c r="K274" s="28"/>
      <c r="L274" s="28"/>
      <c r="M274" s="28"/>
      <c r="N274" s="28"/>
      <c r="O274" s="28"/>
      <c r="P274" s="28"/>
      <c r="Q274" s="28"/>
      <c r="R274" s="28"/>
      <c r="S274" s="28"/>
      <c r="T274" s="28"/>
      <c r="U274" s="28"/>
      <c r="V274" s="50"/>
      <c r="W274" s="28"/>
      <c r="X274" s="28"/>
      <c r="Y274" s="28"/>
      <c r="Z274" s="28"/>
      <c r="AA274" s="28"/>
      <c r="AB274" s="28"/>
      <c r="AC274" s="28"/>
      <c r="AD274" s="28"/>
      <c r="AE274" s="28"/>
      <c r="AF274" s="28"/>
      <c r="AG274" s="28"/>
      <c r="AH274" s="50"/>
      <c r="AI274" s="51"/>
      <c r="AJ274" s="28"/>
      <c r="AK274" s="28"/>
      <c r="AL274" s="28"/>
      <c r="AM274" s="28"/>
      <c r="AN274" s="28"/>
      <c r="AO274" s="28"/>
      <c r="AP274" s="28"/>
      <c r="AQ274" s="28"/>
      <c r="AR274" s="28"/>
      <c r="AS274" s="28"/>
      <c r="AT274" s="28"/>
      <c r="AU274" s="50"/>
    </row>
    <row r="275" spans="10:47" x14ac:dyDescent="0.35">
      <c r="J275" s="49"/>
      <c r="K275" s="28"/>
      <c r="L275" s="28"/>
      <c r="M275" s="28"/>
      <c r="N275" s="28"/>
      <c r="O275" s="28"/>
      <c r="P275" s="28"/>
      <c r="Q275" s="28"/>
      <c r="R275" s="28"/>
      <c r="S275" s="28"/>
      <c r="T275" s="28"/>
      <c r="U275" s="28"/>
      <c r="V275" s="50"/>
      <c r="W275" s="28"/>
      <c r="X275" s="28"/>
      <c r="Y275" s="28"/>
      <c r="Z275" s="28"/>
      <c r="AA275" s="28"/>
      <c r="AB275" s="28"/>
      <c r="AC275" s="28"/>
      <c r="AD275" s="28"/>
      <c r="AE275" s="28"/>
      <c r="AF275" s="28"/>
      <c r="AG275" s="28"/>
      <c r="AH275" s="50"/>
      <c r="AI275" s="51"/>
      <c r="AJ275" s="28"/>
      <c r="AK275" s="28"/>
      <c r="AL275" s="28"/>
      <c r="AM275" s="28"/>
      <c r="AN275" s="28"/>
      <c r="AO275" s="28"/>
      <c r="AP275" s="28"/>
      <c r="AQ275" s="28"/>
      <c r="AR275" s="28"/>
      <c r="AS275" s="28"/>
      <c r="AT275" s="28"/>
      <c r="AU275" s="50"/>
    </row>
    <row r="276" spans="10:47" x14ac:dyDescent="0.35">
      <c r="J276" s="49"/>
      <c r="K276" s="28"/>
      <c r="L276" s="28"/>
      <c r="M276" s="28"/>
      <c r="N276" s="28"/>
      <c r="O276" s="28"/>
      <c r="P276" s="28"/>
      <c r="Q276" s="28"/>
      <c r="R276" s="28"/>
      <c r="S276" s="28"/>
      <c r="T276" s="28"/>
      <c r="U276" s="28"/>
      <c r="V276" s="50"/>
      <c r="W276" s="28"/>
      <c r="X276" s="28"/>
      <c r="Y276" s="28"/>
      <c r="Z276" s="28"/>
      <c r="AA276" s="28"/>
      <c r="AB276" s="28"/>
      <c r="AC276" s="28"/>
      <c r="AD276" s="28"/>
      <c r="AE276" s="28"/>
      <c r="AF276" s="28"/>
      <c r="AG276" s="28"/>
      <c r="AH276" s="50"/>
      <c r="AI276" s="51"/>
      <c r="AJ276" s="28"/>
      <c r="AK276" s="28"/>
      <c r="AL276" s="28"/>
      <c r="AM276" s="28"/>
      <c r="AN276" s="28"/>
      <c r="AO276" s="28"/>
      <c r="AP276" s="28"/>
      <c r="AQ276" s="28"/>
      <c r="AR276" s="28"/>
      <c r="AS276" s="28"/>
      <c r="AT276" s="28"/>
      <c r="AU276" s="50"/>
    </row>
    <row r="277" spans="10:47" x14ac:dyDescent="0.35">
      <c r="J277" s="49"/>
      <c r="K277" s="28"/>
      <c r="L277" s="28"/>
      <c r="M277" s="28"/>
      <c r="N277" s="28"/>
      <c r="O277" s="28"/>
      <c r="P277" s="28"/>
      <c r="Q277" s="28"/>
      <c r="R277" s="28"/>
      <c r="S277" s="28"/>
      <c r="T277" s="28"/>
      <c r="U277" s="28"/>
      <c r="V277" s="50"/>
      <c r="W277" s="28"/>
      <c r="X277" s="28"/>
      <c r="Y277" s="28"/>
      <c r="Z277" s="28"/>
      <c r="AA277" s="28"/>
      <c r="AB277" s="28"/>
      <c r="AC277" s="28"/>
      <c r="AD277" s="28"/>
      <c r="AE277" s="28"/>
      <c r="AF277" s="28"/>
      <c r="AG277" s="28"/>
      <c r="AH277" s="50"/>
      <c r="AI277" s="51"/>
      <c r="AJ277" s="28"/>
      <c r="AK277" s="28"/>
      <c r="AL277" s="28"/>
      <c r="AM277" s="28"/>
      <c r="AN277" s="28"/>
      <c r="AO277" s="28"/>
      <c r="AP277" s="28"/>
      <c r="AQ277" s="28"/>
      <c r="AR277" s="28"/>
      <c r="AS277" s="28"/>
      <c r="AT277" s="28"/>
      <c r="AU277" s="50"/>
    </row>
    <row r="278" spans="10:47" x14ac:dyDescent="0.35">
      <c r="J278" s="49"/>
      <c r="K278" s="28"/>
      <c r="L278" s="28"/>
      <c r="M278" s="28"/>
      <c r="N278" s="28"/>
      <c r="O278" s="28"/>
      <c r="P278" s="28"/>
      <c r="Q278" s="28"/>
      <c r="R278" s="28"/>
      <c r="S278" s="28"/>
      <c r="T278" s="28"/>
      <c r="U278" s="28"/>
      <c r="V278" s="50"/>
      <c r="W278" s="28"/>
      <c r="X278" s="28"/>
      <c r="Y278" s="28"/>
      <c r="Z278" s="28"/>
      <c r="AA278" s="28"/>
      <c r="AB278" s="28"/>
      <c r="AC278" s="28"/>
      <c r="AD278" s="28"/>
      <c r="AE278" s="28"/>
      <c r="AF278" s="28"/>
      <c r="AG278" s="28"/>
      <c r="AH278" s="50"/>
      <c r="AI278" s="51"/>
      <c r="AJ278" s="28"/>
      <c r="AK278" s="28"/>
      <c r="AL278" s="28"/>
      <c r="AM278" s="28"/>
      <c r="AN278" s="28"/>
      <c r="AO278" s="28"/>
      <c r="AP278" s="28"/>
      <c r="AQ278" s="28"/>
      <c r="AR278" s="28"/>
      <c r="AS278" s="28"/>
      <c r="AT278" s="28"/>
      <c r="AU278" s="50"/>
    </row>
    <row r="279" spans="10:47" x14ac:dyDescent="0.35">
      <c r="J279" s="49"/>
      <c r="K279" s="28"/>
      <c r="L279" s="28"/>
      <c r="M279" s="28"/>
      <c r="N279" s="28"/>
      <c r="O279" s="28"/>
      <c r="P279" s="28"/>
      <c r="Q279" s="28"/>
      <c r="R279" s="28"/>
      <c r="S279" s="28"/>
      <c r="T279" s="28"/>
      <c r="U279" s="28"/>
      <c r="V279" s="50"/>
      <c r="W279" s="28"/>
      <c r="X279" s="28"/>
      <c r="Y279" s="28"/>
      <c r="Z279" s="28"/>
      <c r="AA279" s="28"/>
      <c r="AB279" s="28"/>
      <c r="AC279" s="28"/>
      <c r="AD279" s="28"/>
      <c r="AE279" s="28"/>
      <c r="AF279" s="28"/>
      <c r="AG279" s="28"/>
      <c r="AH279" s="50"/>
      <c r="AI279" s="51"/>
      <c r="AJ279" s="28"/>
      <c r="AK279" s="28"/>
      <c r="AL279" s="28"/>
      <c r="AM279" s="28"/>
      <c r="AN279" s="28"/>
      <c r="AO279" s="28"/>
      <c r="AP279" s="28"/>
      <c r="AQ279" s="28"/>
      <c r="AR279" s="28"/>
      <c r="AS279" s="28"/>
      <c r="AT279" s="28"/>
      <c r="AU279" s="50"/>
    </row>
    <row r="280" spans="10:47" x14ac:dyDescent="0.35">
      <c r="J280" s="49"/>
      <c r="K280" s="28"/>
      <c r="L280" s="28"/>
      <c r="M280" s="28"/>
      <c r="N280" s="28"/>
      <c r="O280" s="28"/>
      <c r="P280" s="28"/>
      <c r="Q280" s="28"/>
      <c r="R280" s="28"/>
      <c r="S280" s="28"/>
      <c r="T280" s="28"/>
      <c r="U280" s="28"/>
      <c r="V280" s="50"/>
      <c r="W280" s="28"/>
      <c r="X280" s="28"/>
      <c r="Y280" s="28"/>
      <c r="Z280" s="28"/>
      <c r="AA280" s="28"/>
      <c r="AB280" s="28"/>
      <c r="AC280" s="28"/>
      <c r="AD280" s="28"/>
      <c r="AE280" s="28"/>
      <c r="AF280" s="28"/>
      <c r="AG280" s="28"/>
      <c r="AH280" s="50"/>
      <c r="AI280" s="51"/>
      <c r="AJ280" s="28"/>
      <c r="AK280" s="28"/>
      <c r="AL280" s="28"/>
      <c r="AM280" s="28"/>
      <c r="AN280" s="28"/>
      <c r="AO280" s="28"/>
      <c r="AP280" s="28"/>
      <c r="AQ280" s="28"/>
      <c r="AR280" s="28"/>
      <c r="AS280" s="28"/>
      <c r="AT280" s="28"/>
      <c r="AU280" s="50"/>
    </row>
    <row r="281" spans="10:47" x14ac:dyDescent="0.35">
      <c r="J281" s="49"/>
      <c r="K281" s="28"/>
      <c r="L281" s="28"/>
      <c r="M281" s="28"/>
      <c r="N281" s="28"/>
      <c r="O281" s="28"/>
      <c r="P281" s="28"/>
      <c r="Q281" s="28"/>
      <c r="R281" s="28"/>
      <c r="S281" s="28"/>
      <c r="T281" s="28"/>
      <c r="U281" s="28"/>
      <c r="V281" s="50"/>
      <c r="W281" s="28"/>
      <c r="X281" s="28"/>
      <c r="Y281" s="28"/>
      <c r="Z281" s="28"/>
      <c r="AA281" s="28"/>
      <c r="AB281" s="28"/>
      <c r="AC281" s="28"/>
      <c r="AD281" s="28"/>
      <c r="AE281" s="28"/>
      <c r="AF281" s="28"/>
      <c r="AG281" s="28"/>
      <c r="AH281" s="50"/>
      <c r="AI281" s="51"/>
      <c r="AJ281" s="28"/>
      <c r="AK281" s="28"/>
      <c r="AL281" s="28"/>
      <c r="AM281" s="28"/>
      <c r="AN281" s="28"/>
      <c r="AO281" s="28"/>
      <c r="AP281" s="28"/>
      <c r="AQ281" s="28"/>
      <c r="AR281" s="28"/>
      <c r="AS281" s="28"/>
      <c r="AT281" s="28"/>
      <c r="AU281" s="50"/>
    </row>
    <row r="282" spans="10:47" x14ac:dyDescent="0.35">
      <c r="J282" s="49"/>
      <c r="K282" s="28"/>
      <c r="L282" s="28"/>
      <c r="M282" s="28"/>
      <c r="N282" s="28"/>
      <c r="O282" s="28"/>
      <c r="P282" s="28"/>
      <c r="Q282" s="28"/>
      <c r="R282" s="28"/>
      <c r="S282" s="28"/>
      <c r="T282" s="28"/>
      <c r="U282" s="28"/>
      <c r="V282" s="50"/>
      <c r="W282" s="28"/>
      <c r="X282" s="28"/>
      <c r="Y282" s="28"/>
      <c r="Z282" s="28"/>
      <c r="AA282" s="28"/>
      <c r="AB282" s="28"/>
      <c r="AC282" s="28"/>
      <c r="AD282" s="28"/>
      <c r="AE282" s="28"/>
      <c r="AF282" s="28"/>
      <c r="AG282" s="28"/>
      <c r="AH282" s="50"/>
      <c r="AI282" s="51"/>
      <c r="AJ282" s="28"/>
      <c r="AK282" s="28"/>
      <c r="AL282" s="28"/>
      <c r="AM282" s="28"/>
      <c r="AN282" s="28"/>
      <c r="AO282" s="28"/>
      <c r="AP282" s="28"/>
      <c r="AQ282" s="28"/>
      <c r="AR282" s="28"/>
      <c r="AS282" s="28"/>
      <c r="AT282" s="28"/>
      <c r="AU282" s="50"/>
    </row>
    <row r="283" spans="10:47" x14ac:dyDescent="0.35">
      <c r="J283" s="49"/>
      <c r="K283" s="28"/>
      <c r="L283" s="28"/>
      <c r="M283" s="28"/>
      <c r="N283" s="28"/>
      <c r="O283" s="28"/>
      <c r="P283" s="28"/>
      <c r="Q283" s="28"/>
      <c r="R283" s="28"/>
      <c r="S283" s="28"/>
      <c r="T283" s="28"/>
      <c r="U283" s="28"/>
      <c r="V283" s="50"/>
      <c r="W283" s="28"/>
      <c r="X283" s="28"/>
      <c r="Y283" s="28"/>
      <c r="Z283" s="28"/>
      <c r="AA283" s="28"/>
      <c r="AB283" s="28"/>
      <c r="AC283" s="28"/>
      <c r="AD283" s="28"/>
      <c r="AE283" s="28"/>
      <c r="AF283" s="28"/>
      <c r="AG283" s="28"/>
      <c r="AH283" s="50"/>
      <c r="AI283" s="51"/>
      <c r="AJ283" s="28"/>
      <c r="AK283" s="28"/>
      <c r="AL283" s="28"/>
      <c r="AM283" s="28"/>
      <c r="AN283" s="28"/>
      <c r="AO283" s="28"/>
      <c r="AP283" s="28"/>
      <c r="AQ283" s="28"/>
      <c r="AR283" s="28"/>
      <c r="AS283" s="28"/>
      <c r="AT283" s="28"/>
      <c r="AU283" s="50"/>
    </row>
    <row r="284" spans="10:47" x14ac:dyDescent="0.35">
      <c r="J284" s="49"/>
      <c r="K284" s="28"/>
      <c r="L284" s="28"/>
      <c r="M284" s="28"/>
      <c r="N284" s="28"/>
      <c r="O284" s="28"/>
      <c r="P284" s="28"/>
      <c r="Q284" s="28"/>
      <c r="R284" s="28"/>
      <c r="S284" s="28"/>
      <c r="T284" s="28"/>
      <c r="U284" s="28"/>
      <c r="V284" s="50"/>
      <c r="W284" s="28"/>
      <c r="X284" s="28"/>
      <c r="Y284" s="28"/>
      <c r="Z284" s="28"/>
      <c r="AA284" s="28"/>
      <c r="AB284" s="28"/>
      <c r="AC284" s="28"/>
      <c r="AD284" s="28"/>
      <c r="AE284" s="28"/>
      <c r="AF284" s="28"/>
      <c r="AG284" s="28"/>
      <c r="AH284" s="50"/>
      <c r="AI284" s="51"/>
      <c r="AJ284" s="28"/>
      <c r="AK284" s="28"/>
      <c r="AL284" s="28"/>
      <c r="AM284" s="28"/>
      <c r="AN284" s="28"/>
      <c r="AO284" s="28"/>
      <c r="AP284" s="28"/>
      <c r="AQ284" s="28"/>
      <c r="AR284" s="28"/>
      <c r="AS284" s="28"/>
      <c r="AT284" s="28"/>
      <c r="AU284" s="50"/>
    </row>
    <row r="285" spans="10:47" x14ac:dyDescent="0.35">
      <c r="J285" s="49"/>
      <c r="K285" s="28"/>
      <c r="L285" s="28"/>
      <c r="M285" s="28"/>
      <c r="N285" s="28"/>
      <c r="O285" s="28"/>
      <c r="P285" s="28"/>
      <c r="Q285" s="28"/>
      <c r="R285" s="28"/>
      <c r="S285" s="28"/>
      <c r="T285" s="28"/>
      <c r="U285" s="28"/>
      <c r="V285" s="50"/>
      <c r="W285" s="28"/>
      <c r="X285" s="28"/>
      <c r="Y285" s="28"/>
      <c r="Z285" s="28"/>
      <c r="AA285" s="28"/>
      <c r="AB285" s="28"/>
      <c r="AC285" s="28"/>
      <c r="AD285" s="28"/>
      <c r="AE285" s="28"/>
      <c r="AF285" s="28"/>
      <c r="AG285" s="28"/>
      <c r="AH285" s="50"/>
      <c r="AI285" s="51"/>
      <c r="AJ285" s="28"/>
      <c r="AK285" s="28"/>
      <c r="AL285" s="28"/>
      <c r="AM285" s="28"/>
      <c r="AN285" s="28"/>
      <c r="AO285" s="28"/>
      <c r="AP285" s="28"/>
      <c r="AQ285" s="28"/>
      <c r="AR285" s="28"/>
      <c r="AS285" s="28"/>
      <c r="AT285" s="28"/>
      <c r="AU285" s="50"/>
    </row>
    <row r="286" spans="10:47" x14ac:dyDescent="0.35">
      <c r="J286" s="49"/>
      <c r="K286" s="28"/>
      <c r="L286" s="28"/>
      <c r="M286" s="28"/>
      <c r="N286" s="28"/>
      <c r="O286" s="28"/>
      <c r="P286" s="28"/>
      <c r="Q286" s="28"/>
      <c r="R286" s="28"/>
      <c r="S286" s="28"/>
      <c r="T286" s="28"/>
      <c r="U286" s="28"/>
      <c r="V286" s="50"/>
      <c r="W286" s="28"/>
      <c r="X286" s="28"/>
      <c r="Y286" s="28"/>
      <c r="Z286" s="28"/>
      <c r="AA286" s="28"/>
      <c r="AB286" s="28"/>
      <c r="AC286" s="28"/>
      <c r="AD286" s="28"/>
      <c r="AE286" s="28"/>
      <c r="AF286" s="28"/>
      <c r="AG286" s="28"/>
      <c r="AH286" s="50"/>
      <c r="AI286" s="51"/>
      <c r="AJ286" s="28"/>
      <c r="AK286" s="28"/>
      <c r="AL286" s="28"/>
      <c r="AM286" s="28"/>
      <c r="AN286" s="28"/>
      <c r="AO286" s="28"/>
      <c r="AP286" s="28"/>
      <c r="AQ286" s="28"/>
      <c r="AR286" s="28"/>
      <c r="AS286" s="28"/>
      <c r="AT286" s="28"/>
      <c r="AU286" s="50"/>
    </row>
    <row r="287" spans="10:47" x14ac:dyDescent="0.35">
      <c r="J287" s="49"/>
      <c r="K287" s="28"/>
      <c r="L287" s="28"/>
      <c r="M287" s="28"/>
      <c r="N287" s="28"/>
      <c r="O287" s="28"/>
      <c r="P287" s="28"/>
      <c r="Q287" s="28"/>
      <c r="R287" s="28"/>
      <c r="S287" s="28"/>
      <c r="T287" s="28"/>
      <c r="U287" s="28"/>
      <c r="V287" s="50"/>
      <c r="W287" s="28"/>
      <c r="X287" s="28"/>
      <c r="Y287" s="28"/>
      <c r="Z287" s="28"/>
      <c r="AA287" s="28"/>
      <c r="AB287" s="28"/>
      <c r="AC287" s="28"/>
      <c r="AD287" s="28"/>
      <c r="AE287" s="28"/>
      <c r="AF287" s="28"/>
      <c r="AG287" s="28"/>
      <c r="AH287" s="50"/>
      <c r="AI287" s="51"/>
      <c r="AJ287" s="28"/>
      <c r="AK287" s="28"/>
      <c r="AL287" s="28"/>
      <c r="AM287" s="28"/>
      <c r="AN287" s="28"/>
      <c r="AO287" s="28"/>
      <c r="AP287" s="28"/>
      <c r="AQ287" s="28"/>
      <c r="AR287" s="28"/>
      <c r="AS287" s="28"/>
      <c r="AT287" s="28"/>
      <c r="AU287" s="50"/>
    </row>
    <row r="288" spans="10:47" x14ac:dyDescent="0.35">
      <c r="J288" s="49"/>
      <c r="K288" s="28"/>
      <c r="L288" s="28"/>
      <c r="M288" s="28"/>
      <c r="N288" s="28"/>
      <c r="O288" s="28"/>
      <c r="P288" s="28"/>
      <c r="Q288" s="28"/>
      <c r="R288" s="28"/>
      <c r="S288" s="28"/>
      <c r="T288" s="28"/>
      <c r="U288" s="28"/>
      <c r="V288" s="50"/>
      <c r="W288" s="28"/>
      <c r="X288" s="28"/>
      <c r="Y288" s="28"/>
      <c r="Z288" s="28"/>
      <c r="AA288" s="28"/>
      <c r="AB288" s="28"/>
      <c r="AC288" s="28"/>
      <c r="AD288" s="28"/>
      <c r="AE288" s="28"/>
      <c r="AF288" s="28"/>
      <c r="AG288" s="28"/>
      <c r="AH288" s="50"/>
      <c r="AI288" s="51"/>
      <c r="AJ288" s="28"/>
      <c r="AK288" s="28"/>
      <c r="AL288" s="28"/>
      <c r="AM288" s="28"/>
      <c r="AN288" s="28"/>
      <c r="AO288" s="28"/>
      <c r="AP288" s="28"/>
      <c r="AQ288" s="28"/>
      <c r="AR288" s="28"/>
      <c r="AS288" s="28"/>
      <c r="AT288" s="28"/>
      <c r="AU288" s="50"/>
    </row>
    <row r="289" spans="10:47" x14ac:dyDescent="0.35">
      <c r="J289" s="49"/>
      <c r="K289" s="28"/>
      <c r="L289" s="28"/>
      <c r="M289" s="28"/>
      <c r="N289" s="28"/>
      <c r="O289" s="28"/>
      <c r="P289" s="28"/>
      <c r="Q289" s="28"/>
      <c r="R289" s="28"/>
      <c r="S289" s="28"/>
      <c r="T289" s="28"/>
      <c r="U289" s="28"/>
      <c r="V289" s="50"/>
      <c r="W289" s="28"/>
      <c r="X289" s="28"/>
      <c r="Y289" s="28"/>
      <c r="Z289" s="28"/>
      <c r="AA289" s="28"/>
      <c r="AB289" s="28"/>
      <c r="AC289" s="28"/>
      <c r="AD289" s="28"/>
      <c r="AE289" s="28"/>
      <c r="AF289" s="28"/>
      <c r="AG289" s="28"/>
      <c r="AH289" s="50"/>
      <c r="AI289" s="51"/>
      <c r="AJ289" s="28"/>
      <c r="AK289" s="28"/>
      <c r="AL289" s="28"/>
      <c r="AM289" s="28"/>
      <c r="AN289" s="28"/>
      <c r="AO289" s="28"/>
      <c r="AP289" s="28"/>
      <c r="AQ289" s="28"/>
      <c r="AR289" s="28"/>
      <c r="AS289" s="28"/>
      <c r="AT289" s="28"/>
      <c r="AU289" s="50"/>
    </row>
    <row r="290" spans="10:47" x14ac:dyDescent="0.35">
      <c r="J290" s="49"/>
      <c r="K290" s="28"/>
      <c r="L290" s="28"/>
      <c r="M290" s="28"/>
      <c r="N290" s="28"/>
      <c r="O290" s="28"/>
      <c r="P290" s="28"/>
      <c r="Q290" s="28"/>
      <c r="R290" s="28"/>
      <c r="S290" s="28"/>
      <c r="T290" s="28"/>
      <c r="U290" s="28"/>
      <c r="V290" s="50"/>
      <c r="W290" s="28"/>
      <c r="X290" s="28"/>
      <c r="Y290" s="28"/>
      <c r="Z290" s="28"/>
      <c r="AA290" s="28"/>
      <c r="AB290" s="28"/>
      <c r="AC290" s="28"/>
      <c r="AD290" s="28"/>
      <c r="AE290" s="28"/>
      <c r="AF290" s="28"/>
      <c r="AG290" s="28"/>
      <c r="AH290" s="50"/>
      <c r="AI290" s="51"/>
      <c r="AJ290" s="28"/>
      <c r="AK290" s="28"/>
      <c r="AL290" s="28"/>
      <c r="AM290" s="28"/>
      <c r="AN290" s="28"/>
      <c r="AO290" s="28"/>
      <c r="AP290" s="28"/>
      <c r="AQ290" s="28"/>
      <c r="AR290" s="28"/>
      <c r="AS290" s="28"/>
      <c r="AT290" s="28"/>
      <c r="AU290" s="50"/>
    </row>
    <row r="291" spans="10:47" x14ac:dyDescent="0.35">
      <c r="J291" s="49"/>
      <c r="K291" s="28"/>
      <c r="L291" s="28"/>
      <c r="M291" s="28"/>
      <c r="N291" s="28"/>
      <c r="O291" s="28"/>
      <c r="P291" s="28"/>
      <c r="Q291" s="28"/>
      <c r="R291" s="28"/>
      <c r="S291" s="28"/>
      <c r="T291" s="28"/>
      <c r="U291" s="28"/>
      <c r="V291" s="50"/>
      <c r="W291" s="28"/>
      <c r="X291" s="28"/>
      <c r="Y291" s="28"/>
      <c r="Z291" s="28"/>
      <c r="AA291" s="28"/>
      <c r="AB291" s="28"/>
      <c r="AC291" s="28"/>
      <c r="AD291" s="28"/>
      <c r="AE291" s="28"/>
      <c r="AF291" s="28"/>
      <c r="AG291" s="28"/>
      <c r="AH291" s="50"/>
      <c r="AI291" s="51"/>
      <c r="AJ291" s="28"/>
      <c r="AK291" s="28"/>
      <c r="AL291" s="28"/>
      <c r="AM291" s="28"/>
      <c r="AN291" s="28"/>
      <c r="AO291" s="28"/>
      <c r="AP291" s="28"/>
      <c r="AQ291" s="28"/>
      <c r="AR291" s="28"/>
      <c r="AS291" s="28"/>
      <c r="AT291" s="28"/>
      <c r="AU291" s="50"/>
    </row>
    <row r="292" spans="10:47" x14ac:dyDescent="0.35">
      <c r="J292" s="49"/>
      <c r="K292" s="28"/>
      <c r="L292" s="28"/>
      <c r="M292" s="28"/>
      <c r="N292" s="28"/>
      <c r="O292" s="28"/>
      <c r="P292" s="28"/>
      <c r="Q292" s="28"/>
      <c r="R292" s="28"/>
      <c r="S292" s="28"/>
      <c r="T292" s="28"/>
      <c r="U292" s="28"/>
      <c r="V292" s="50"/>
      <c r="W292" s="28"/>
      <c r="X292" s="28"/>
      <c r="Y292" s="28"/>
      <c r="Z292" s="28"/>
      <c r="AA292" s="28"/>
      <c r="AB292" s="28"/>
      <c r="AC292" s="28"/>
      <c r="AD292" s="28"/>
      <c r="AE292" s="28"/>
      <c r="AF292" s="28"/>
      <c r="AG292" s="28"/>
      <c r="AH292" s="50"/>
      <c r="AI292" s="51"/>
      <c r="AJ292" s="28"/>
      <c r="AK292" s="28"/>
      <c r="AL292" s="28"/>
      <c r="AM292" s="28"/>
      <c r="AN292" s="28"/>
      <c r="AO292" s="28"/>
      <c r="AP292" s="28"/>
      <c r="AQ292" s="28"/>
      <c r="AR292" s="28"/>
      <c r="AS292" s="28"/>
      <c r="AT292" s="28"/>
      <c r="AU292" s="50"/>
    </row>
    <row r="293" spans="10:47" x14ac:dyDescent="0.35">
      <c r="J293" s="49"/>
      <c r="K293" s="28"/>
      <c r="L293" s="28"/>
      <c r="M293" s="28"/>
      <c r="N293" s="28"/>
      <c r="O293" s="28"/>
      <c r="P293" s="28"/>
      <c r="Q293" s="28"/>
      <c r="R293" s="28"/>
      <c r="S293" s="28"/>
      <c r="T293" s="28"/>
      <c r="U293" s="28"/>
      <c r="V293" s="50"/>
      <c r="W293" s="28"/>
      <c r="X293" s="28"/>
      <c r="Y293" s="28"/>
      <c r="Z293" s="28"/>
      <c r="AA293" s="28"/>
      <c r="AB293" s="28"/>
      <c r="AC293" s="28"/>
      <c r="AD293" s="28"/>
      <c r="AE293" s="28"/>
      <c r="AF293" s="28"/>
      <c r="AG293" s="28"/>
      <c r="AH293" s="50"/>
      <c r="AI293" s="51"/>
      <c r="AJ293" s="28"/>
      <c r="AK293" s="28"/>
      <c r="AL293" s="28"/>
      <c r="AM293" s="28"/>
      <c r="AN293" s="28"/>
      <c r="AO293" s="28"/>
      <c r="AP293" s="28"/>
      <c r="AQ293" s="28"/>
      <c r="AR293" s="28"/>
      <c r="AS293" s="28"/>
      <c r="AT293" s="28"/>
      <c r="AU293" s="50"/>
    </row>
    <row r="294" spans="10:47" x14ac:dyDescent="0.35">
      <c r="J294" s="49"/>
      <c r="K294" s="28"/>
      <c r="L294" s="28"/>
      <c r="M294" s="28"/>
      <c r="N294" s="28"/>
      <c r="O294" s="28"/>
      <c r="P294" s="28"/>
      <c r="Q294" s="28"/>
      <c r="R294" s="28"/>
      <c r="S294" s="28"/>
      <c r="T294" s="28"/>
      <c r="U294" s="28"/>
      <c r="V294" s="50"/>
      <c r="W294" s="28"/>
      <c r="X294" s="28"/>
      <c r="Y294" s="28"/>
      <c r="Z294" s="28"/>
      <c r="AA294" s="28"/>
      <c r="AB294" s="28"/>
      <c r="AC294" s="28"/>
      <c r="AD294" s="28"/>
      <c r="AE294" s="28"/>
      <c r="AF294" s="28"/>
      <c r="AG294" s="28"/>
      <c r="AH294" s="50"/>
      <c r="AI294" s="51"/>
      <c r="AJ294" s="28"/>
      <c r="AK294" s="28"/>
      <c r="AL294" s="28"/>
      <c r="AM294" s="28"/>
      <c r="AN294" s="28"/>
      <c r="AO294" s="28"/>
      <c r="AP294" s="28"/>
      <c r="AQ294" s="28"/>
      <c r="AR294" s="28"/>
      <c r="AS294" s="28"/>
      <c r="AT294" s="28"/>
      <c r="AU294" s="50"/>
    </row>
    <row r="295" spans="10:47" x14ac:dyDescent="0.35">
      <c r="J295" s="49"/>
      <c r="K295" s="28"/>
      <c r="L295" s="28"/>
      <c r="M295" s="28"/>
      <c r="N295" s="28"/>
      <c r="O295" s="28"/>
      <c r="P295" s="28"/>
      <c r="Q295" s="28"/>
      <c r="R295" s="28"/>
      <c r="S295" s="28"/>
      <c r="T295" s="28"/>
      <c r="U295" s="28"/>
      <c r="V295" s="50"/>
      <c r="W295" s="28"/>
      <c r="X295" s="28"/>
      <c r="Y295" s="28"/>
      <c r="Z295" s="28"/>
      <c r="AA295" s="28"/>
      <c r="AB295" s="28"/>
      <c r="AC295" s="28"/>
      <c r="AD295" s="28"/>
      <c r="AE295" s="28"/>
      <c r="AF295" s="28"/>
      <c r="AG295" s="28"/>
      <c r="AH295" s="50"/>
      <c r="AI295" s="51"/>
      <c r="AJ295" s="28"/>
      <c r="AK295" s="28"/>
      <c r="AL295" s="28"/>
      <c r="AM295" s="28"/>
      <c r="AN295" s="28"/>
      <c r="AO295" s="28"/>
      <c r="AP295" s="28"/>
      <c r="AQ295" s="28"/>
      <c r="AR295" s="28"/>
      <c r="AS295" s="28"/>
      <c r="AT295" s="28"/>
      <c r="AU295" s="50"/>
    </row>
    <row r="296" spans="10:47" x14ac:dyDescent="0.35">
      <c r="J296" s="49"/>
      <c r="K296" s="28"/>
      <c r="L296" s="28"/>
      <c r="M296" s="28"/>
      <c r="N296" s="28"/>
      <c r="O296" s="28"/>
      <c r="P296" s="28"/>
      <c r="Q296" s="28"/>
      <c r="R296" s="28"/>
      <c r="S296" s="28"/>
      <c r="T296" s="28"/>
      <c r="U296" s="28"/>
      <c r="V296" s="50"/>
      <c r="W296" s="28"/>
      <c r="X296" s="28"/>
      <c r="Y296" s="28"/>
      <c r="Z296" s="28"/>
      <c r="AA296" s="28"/>
      <c r="AB296" s="28"/>
      <c r="AC296" s="28"/>
      <c r="AD296" s="28"/>
      <c r="AE296" s="28"/>
      <c r="AF296" s="28"/>
      <c r="AG296" s="28"/>
      <c r="AH296" s="50"/>
      <c r="AI296" s="51"/>
      <c r="AJ296" s="28"/>
      <c r="AK296" s="28"/>
      <c r="AL296" s="28"/>
      <c r="AM296" s="28"/>
      <c r="AN296" s="28"/>
      <c r="AO296" s="28"/>
      <c r="AP296" s="28"/>
      <c r="AQ296" s="28"/>
      <c r="AR296" s="28"/>
      <c r="AS296" s="28"/>
      <c r="AT296" s="28"/>
      <c r="AU296" s="50"/>
    </row>
    <row r="297" spans="10:47" x14ac:dyDescent="0.35">
      <c r="J297" s="49"/>
      <c r="K297" s="28"/>
      <c r="L297" s="28"/>
      <c r="M297" s="28"/>
      <c r="N297" s="28"/>
      <c r="O297" s="28"/>
      <c r="P297" s="28"/>
      <c r="Q297" s="28"/>
      <c r="R297" s="28"/>
      <c r="S297" s="28"/>
      <c r="T297" s="28"/>
      <c r="U297" s="28"/>
      <c r="V297" s="50"/>
      <c r="W297" s="28"/>
      <c r="X297" s="28"/>
      <c r="Y297" s="28"/>
      <c r="Z297" s="28"/>
      <c r="AA297" s="28"/>
      <c r="AB297" s="28"/>
      <c r="AC297" s="28"/>
      <c r="AD297" s="28"/>
      <c r="AE297" s="28"/>
      <c r="AF297" s="28"/>
      <c r="AG297" s="28"/>
      <c r="AH297" s="50"/>
      <c r="AI297" s="51"/>
      <c r="AJ297" s="28"/>
      <c r="AK297" s="28"/>
      <c r="AL297" s="28"/>
      <c r="AM297" s="28"/>
      <c r="AN297" s="28"/>
      <c r="AO297" s="28"/>
      <c r="AP297" s="28"/>
      <c r="AQ297" s="28"/>
      <c r="AR297" s="28"/>
      <c r="AS297" s="28"/>
      <c r="AT297" s="28"/>
      <c r="AU297" s="50"/>
    </row>
    <row r="298" spans="10:47" x14ac:dyDescent="0.35">
      <c r="J298" s="49"/>
      <c r="K298" s="28"/>
      <c r="L298" s="28"/>
      <c r="M298" s="28"/>
      <c r="N298" s="28"/>
      <c r="O298" s="28"/>
      <c r="P298" s="28"/>
      <c r="Q298" s="28"/>
      <c r="R298" s="28"/>
      <c r="S298" s="28"/>
      <c r="T298" s="28"/>
      <c r="U298" s="28"/>
      <c r="V298" s="50"/>
      <c r="W298" s="28"/>
      <c r="X298" s="28"/>
      <c r="Y298" s="28"/>
      <c r="Z298" s="28"/>
      <c r="AA298" s="28"/>
      <c r="AB298" s="28"/>
      <c r="AC298" s="28"/>
      <c r="AD298" s="28"/>
      <c r="AE298" s="28"/>
      <c r="AF298" s="28"/>
      <c r="AG298" s="28"/>
      <c r="AH298" s="50"/>
      <c r="AI298" s="51"/>
      <c r="AJ298" s="28"/>
      <c r="AK298" s="28"/>
      <c r="AL298" s="28"/>
      <c r="AM298" s="28"/>
      <c r="AN298" s="28"/>
      <c r="AO298" s="28"/>
      <c r="AP298" s="28"/>
      <c r="AQ298" s="28"/>
      <c r="AR298" s="28"/>
      <c r="AS298" s="28"/>
      <c r="AT298" s="28"/>
      <c r="AU298" s="50"/>
    </row>
    <row r="299" spans="10:47" x14ac:dyDescent="0.35">
      <c r="J299" s="49"/>
      <c r="K299" s="28"/>
      <c r="L299" s="28"/>
      <c r="M299" s="28"/>
      <c r="N299" s="28"/>
      <c r="O299" s="28"/>
      <c r="P299" s="28"/>
      <c r="Q299" s="28"/>
      <c r="R299" s="28"/>
      <c r="S299" s="28"/>
      <c r="T299" s="28"/>
      <c r="U299" s="28"/>
      <c r="V299" s="50"/>
      <c r="W299" s="28"/>
      <c r="X299" s="28"/>
      <c r="Y299" s="28"/>
      <c r="Z299" s="28"/>
      <c r="AA299" s="28"/>
      <c r="AB299" s="28"/>
      <c r="AC299" s="28"/>
      <c r="AD299" s="28"/>
      <c r="AE299" s="28"/>
      <c r="AF299" s="28"/>
      <c r="AG299" s="28"/>
      <c r="AH299" s="50"/>
      <c r="AI299" s="51"/>
      <c r="AJ299" s="28"/>
      <c r="AK299" s="28"/>
      <c r="AL299" s="28"/>
      <c r="AM299" s="28"/>
      <c r="AN299" s="28"/>
      <c r="AO299" s="28"/>
      <c r="AP299" s="28"/>
      <c r="AQ299" s="28"/>
      <c r="AR299" s="28"/>
      <c r="AS299" s="28"/>
      <c r="AT299" s="28"/>
      <c r="AU299" s="50"/>
    </row>
    <row r="300" spans="10:47" x14ac:dyDescent="0.35">
      <c r="J300" s="49"/>
      <c r="K300" s="28"/>
      <c r="L300" s="28"/>
      <c r="M300" s="28"/>
      <c r="N300" s="28"/>
      <c r="O300" s="28"/>
      <c r="P300" s="28"/>
      <c r="Q300" s="28"/>
      <c r="R300" s="28"/>
      <c r="S300" s="28"/>
      <c r="T300" s="28"/>
      <c r="U300" s="28"/>
      <c r="V300" s="50"/>
      <c r="W300" s="28"/>
      <c r="X300" s="28"/>
      <c r="Y300" s="28"/>
      <c r="Z300" s="28"/>
      <c r="AA300" s="28"/>
      <c r="AB300" s="28"/>
      <c r="AC300" s="28"/>
      <c r="AD300" s="28"/>
      <c r="AE300" s="28"/>
      <c r="AF300" s="28"/>
      <c r="AG300" s="28"/>
      <c r="AH300" s="50"/>
      <c r="AI300" s="51"/>
      <c r="AJ300" s="28"/>
      <c r="AK300" s="28"/>
      <c r="AL300" s="28"/>
      <c r="AM300" s="28"/>
      <c r="AN300" s="28"/>
      <c r="AO300" s="28"/>
      <c r="AP300" s="28"/>
      <c r="AQ300" s="28"/>
      <c r="AR300" s="28"/>
      <c r="AS300" s="28"/>
      <c r="AT300" s="28"/>
      <c r="AU300" s="50"/>
    </row>
    <row r="301" spans="10:47" x14ac:dyDescent="0.35">
      <c r="J301" s="49"/>
      <c r="K301" s="28"/>
      <c r="L301" s="28"/>
      <c r="M301" s="28"/>
      <c r="N301" s="28"/>
      <c r="O301" s="28"/>
      <c r="P301" s="28"/>
      <c r="Q301" s="28"/>
      <c r="R301" s="28"/>
      <c r="S301" s="28"/>
      <c r="T301" s="28"/>
      <c r="U301" s="28"/>
      <c r="V301" s="50"/>
      <c r="W301" s="28"/>
      <c r="X301" s="28"/>
      <c r="Y301" s="28"/>
      <c r="Z301" s="28"/>
      <c r="AA301" s="28"/>
      <c r="AB301" s="28"/>
      <c r="AC301" s="28"/>
      <c r="AD301" s="28"/>
      <c r="AE301" s="28"/>
      <c r="AF301" s="28"/>
      <c r="AG301" s="28"/>
      <c r="AH301" s="50"/>
      <c r="AI301" s="51"/>
      <c r="AJ301" s="28"/>
      <c r="AK301" s="28"/>
      <c r="AL301" s="28"/>
      <c r="AM301" s="28"/>
      <c r="AN301" s="28"/>
      <c r="AO301" s="28"/>
      <c r="AP301" s="28"/>
      <c r="AQ301" s="28"/>
      <c r="AR301" s="28"/>
      <c r="AS301" s="28"/>
      <c r="AT301" s="28"/>
      <c r="AU301" s="50"/>
    </row>
    <row r="302" spans="10:47" x14ac:dyDescent="0.35">
      <c r="J302" s="49"/>
      <c r="K302" s="28"/>
      <c r="L302" s="28"/>
      <c r="M302" s="28"/>
      <c r="N302" s="28"/>
      <c r="O302" s="28"/>
      <c r="P302" s="28"/>
      <c r="Q302" s="28"/>
      <c r="R302" s="28"/>
      <c r="S302" s="28"/>
      <c r="T302" s="28"/>
      <c r="U302" s="28"/>
      <c r="V302" s="50"/>
      <c r="W302" s="28"/>
      <c r="X302" s="28"/>
      <c r="Y302" s="28"/>
      <c r="Z302" s="28"/>
      <c r="AA302" s="28"/>
      <c r="AB302" s="28"/>
      <c r="AC302" s="28"/>
      <c r="AD302" s="28"/>
      <c r="AE302" s="28"/>
      <c r="AF302" s="28"/>
      <c r="AG302" s="28"/>
      <c r="AH302" s="50"/>
      <c r="AI302" s="51"/>
      <c r="AJ302" s="28"/>
      <c r="AK302" s="28"/>
      <c r="AL302" s="28"/>
      <c r="AM302" s="28"/>
      <c r="AN302" s="28"/>
      <c r="AO302" s="28"/>
      <c r="AP302" s="28"/>
      <c r="AQ302" s="28"/>
      <c r="AR302" s="28"/>
      <c r="AS302" s="28"/>
      <c r="AT302" s="28"/>
      <c r="AU302" s="50"/>
    </row>
    <row r="303" spans="10:47" x14ac:dyDescent="0.35">
      <c r="J303" s="49"/>
      <c r="K303" s="28"/>
      <c r="L303" s="28"/>
      <c r="M303" s="28"/>
      <c r="N303" s="28"/>
      <c r="O303" s="28"/>
      <c r="P303" s="28"/>
      <c r="Q303" s="28"/>
      <c r="R303" s="28"/>
      <c r="S303" s="28"/>
      <c r="T303" s="28"/>
      <c r="U303" s="28"/>
      <c r="V303" s="50"/>
      <c r="W303" s="28"/>
      <c r="X303" s="28"/>
      <c r="Y303" s="28"/>
      <c r="Z303" s="28"/>
      <c r="AA303" s="28"/>
      <c r="AB303" s="28"/>
      <c r="AC303" s="28"/>
      <c r="AD303" s="28"/>
      <c r="AE303" s="28"/>
      <c r="AF303" s="28"/>
      <c r="AG303" s="28"/>
      <c r="AH303" s="50"/>
      <c r="AI303" s="51"/>
      <c r="AJ303" s="28"/>
      <c r="AK303" s="28"/>
      <c r="AL303" s="28"/>
      <c r="AM303" s="28"/>
      <c r="AN303" s="28"/>
      <c r="AO303" s="28"/>
      <c r="AP303" s="28"/>
      <c r="AQ303" s="28"/>
      <c r="AR303" s="28"/>
      <c r="AS303" s="28"/>
      <c r="AT303" s="28"/>
      <c r="AU303" s="50"/>
    </row>
    <row r="304" spans="10:47" x14ac:dyDescent="0.35">
      <c r="J304" s="49"/>
      <c r="K304" s="28"/>
      <c r="L304" s="28"/>
      <c r="M304" s="28"/>
      <c r="N304" s="28"/>
      <c r="O304" s="28"/>
      <c r="P304" s="28"/>
      <c r="Q304" s="28"/>
      <c r="R304" s="28"/>
      <c r="S304" s="28"/>
      <c r="T304" s="28"/>
      <c r="U304" s="28"/>
      <c r="V304" s="50"/>
      <c r="W304" s="28"/>
      <c r="X304" s="28"/>
      <c r="Y304" s="28"/>
      <c r="Z304" s="28"/>
      <c r="AA304" s="28"/>
      <c r="AB304" s="28"/>
      <c r="AC304" s="28"/>
      <c r="AD304" s="28"/>
      <c r="AE304" s="28"/>
      <c r="AF304" s="28"/>
      <c r="AG304" s="28"/>
      <c r="AH304" s="50"/>
      <c r="AI304" s="51"/>
      <c r="AJ304" s="28"/>
      <c r="AK304" s="28"/>
      <c r="AL304" s="28"/>
      <c r="AM304" s="28"/>
      <c r="AN304" s="28"/>
      <c r="AO304" s="28"/>
      <c r="AP304" s="28"/>
      <c r="AQ304" s="28"/>
      <c r="AR304" s="28"/>
      <c r="AS304" s="28"/>
      <c r="AT304" s="28"/>
      <c r="AU304" s="50"/>
    </row>
    <row r="305" spans="10:47" x14ac:dyDescent="0.35">
      <c r="J305" s="49"/>
      <c r="K305" s="28"/>
      <c r="L305" s="28"/>
      <c r="M305" s="28"/>
      <c r="N305" s="28"/>
      <c r="O305" s="28"/>
      <c r="P305" s="28"/>
      <c r="Q305" s="28"/>
      <c r="R305" s="28"/>
      <c r="S305" s="28"/>
      <c r="T305" s="28"/>
      <c r="U305" s="28"/>
      <c r="V305" s="50"/>
      <c r="W305" s="28"/>
      <c r="X305" s="28"/>
      <c r="Y305" s="28"/>
      <c r="Z305" s="28"/>
      <c r="AA305" s="28"/>
      <c r="AB305" s="28"/>
      <c r="AC305" s="28"/>
      <c r="AD305" s="28"/>
      <c r="AE305" s="28"/>
      <c r="AF305" s="28"/>
      <c r="AG305" s="28"/>
      <c r="AH305" s="50"/>
      <c r="AI305" s="51"/>
      <c r="AJ305" s="28"/>
      <c r="AK305" s="28"/>
      <c r="AL305" s="28"/>
      <c r="AM305" s="28"/>
      <c r="AN305" s="28"/>
      <c r="AO305" s="28"/>
      <c r="AP305" s="28"/>
      <c r="AQ305" s="28"/>
      <c r="AR305" s="28"/>
      <c r="AS305" s="28"/>
      <c r="AT305" s="28"/>
      <c r="AU305" s="50"/>
    </row>
    <row r="306" spans="10:47" x14ac:dyDescent="0.35">
      <c r="J306" s="49"/>
      <c r="K306" s="28"/>
      <c r="L306" s="28"/>
      <c r="M306" s="28"/>
      <c r="N306" s="28"/>
      <c r="O306" s="28"/>
      <c r="P306" s="28"/>
      <c r="Q306" s="28"/>
      <c r="R306" s="28"/>
      <c r="S306" s="28"/>
      <c r="T306" s="28"/>
      <c r="U306" s="28"/>
      <c r="V306" s="50"/>
      <c r="W306" s="28"/>
      <c r="X306" s="28"/>
      <c r="Y306" s="28"/>
      <c r="Z306" s="28"/>
      <c r="AA306" s="28"/>
      <c r="AB306" s="28"/>
      <c r="AC306" s="28"/>
      <c r="AD306" s="28"/>
      <c r="AE306" s="28"/>
      <c r="AF306" s="28"/>
      <c r="AG306" s="28"/>
      <c r="AH306" s="50"/>
      <c r="AI306" s="51"/>
      <c r="AJ306" s="28"/>
      <c r="AK306" s="28"/>
      <c r="AL306" s="28"/>
      <c r="AM306" s="28"/>
      <c r="AN306" s="28"/>
      <c r="AO306" s="28"/>
      <c r="AP306" s="28"/>
      <c r="AQ306" s="28"/>
      <c r="AR306" s="28"/>
      <c r="AS306" s="28"/>
      <c r="AT306" s="28"/>
      <c r="AU306" s="50"/>
    </row>
    <row r="307" spans="10:47" x14ac:dyDescent="0.35">
      <c r="J307" s="49"/>
      <c r="K307" s="28"/>
      <c r="L307" s="28"/>
      <c r="M307" s="28"/>
      <c r="N307" s="28"/>
      <c r="O307" s="28"/>
      <c r="P307" s="28"/>
      <c r="Q307" s="28"/>
      <c r="R307" s="28"/>
      <c r="S307" s="28"/>
      <c r="T307" s="28"/>
      <c r="U307" s="28"/>
      <c r="V307" s="50"/>
      <c r="W307" s="28"/>
      <c r="X307" s="28"/>
      <c r="Y307" s="28"/>
      <c r="Z307" s="28"/>
      <c r="AA307" s="28"/>
      <c r="AB307" s="28"/>
      <c r="AC307" s="28"/>
      <c r="AD307" s="28"/>
      <c r="AE307" s="28"/>
      <c r="AF307" s="28"/>
      <c r="AG307" s="28"/>
      <c r="AH307" s="50"/>
      <c r="AI307" s="51"/>
      <c r="AJ307" s="28"/>
      <c r="AK307" s="28"/>
      <c r="AL307" s="28"/>
      <c r="AM307" s="28"/>
      <c r="AN307" s="28"/>
      <c r="AO307" s="28"/>
      <c r="AP307" s="28"/>
      <c r="AQ307" s="28"/>
      <c r="AR307" s="28"/>
      <c r="AS307" s="28"/>
      <c r="AT307" s="28"/>
      <c r="AU307" s="50"/>
    </row>
    <row r="308" spans="10:47" x14ac:dyDescent="0.35">
      <c r="J308" s="49"/>
      <c r="K308" s="28"/>
      <c r="L308" s="28"/>
      <c r="M308" s="28"/>
      <c r="N308" s="28"/>
      <c r="O308" s="28"/>
      <c r="P308" s="28"/>
      <c r="Q308" s="28"/>
      <c r="R308" s="28"/>
      <c r="S308" s="28"/>
      <c r="T308" s="28"/>
      <c r="U308" s="28"/>
      <c r="V308" s="50"/>
      <c r="W308" s="28"/>
      <c r="X308" s="28"/>
      <c r="Y308" s="28"/>
      <c r="Z308" s="28"/>
      <c r="AA308" s="28"/>
      <c r="AB308" s="28"/>
      <c r="AC308" s="28"/>
      <c r="AD308" s="28"/>
      <c r="AE308" s="28"/>
      <c r="AF308" s="28"/>
      <c r="AG308" s="28"/>
      <c r="AH308" s="50"/>
      <c r="AI308" s="51"/>
      <c r="AJ308" s="28"/>
      <c r="AK308" s="28"/>
      <c r="AL308" s="28"/>
      <c r="AM308" s="28"/>
      <c r="AN308" s="28"/>
      <c r="AO308" s="28"/>
      <c r="AP308" s="28"/>
      <c r="AQ308" s="28"/>
      <c r="AR308" s="28"/>
      <c r="AS308" s="28"/>
      <c r="AT308" s="28"/>
      <c r="AU308" s="50"/>
    </row>
    <row r="309" spans="10:47" x14ac:dyDescent="0.35">
      <c r="J309" s="49"/>
      <c r="K309" s="28"/>
      <c r="L309" s="28"/>
      <c r="M309" s="28"/>
      <c r="N309" s="28"/>
      <c r="O309" s="28"/>
      <c r="P309" s="28"/>
      <c r="Q309" s="28"/>
      <c r="R309" s="28"/>
      <c r="S309" s="28"/>
      <c r="T309" s="28"/>
      <c r="U309" s="28"/>
      <c r="V309" s="50"/>
      <c r="W309" s="28"/>
      <c r="X309" s="28"/>
      <c r="Y309" s="28"/>
      <c r="Z309" s="28"/>
      <c r="AA309" s="28"/>
      <c r="AB309" s="28"/>
      <c r="AC309" s="28"/>
      <c r="AD309" s="28"/>
      <c r="AE309" s="28"/>
      <c r="AF309" s="28"/>
      <c r="AG309" s="28"/>
      <c r="AH309" s="50"/>
      <c r="AI309" s="51"/>
      <c r="AJ309" s="28"/>
      <c r="AK309" s="28"/>
      <c r="AL309" s="28"/>
      <c r="AM309" s="28"/>
      <c r="AN309" s="28"/>
      <c r="AO309" s="28"/>
      <c r="AP309" s="28"/>
      <c r="AQ309" s="28"/>
      <c r="AR309" s="28"/>
      <c r="AS309" s="28"/>
      <c r="AT309" s="28"/>
      <c r="AU309" s="50"/>
    </row>
    <row r="310" spans="10:47" x14ac:dyDescent="0.35">
      <c r="J310" s="49"/>
      <c r="K310" s="28"/>
      <c r="L310" s="28"/>
      <c r="M310" s="28"/>
      <c r="N310" s="28"/>
      <c r="O310" s="28"/>
      <c r="P310" s="28"/>
      <c r="Q310" s="28"/>
      <c r="R310" s="28"/>
      <c r="S310" s="28"/>
      <c r="T310" s="28"/>
      <c r="U310" s="28"/>
      <c r="V310" s="50"/>
      <c r="W310" s="28"/>
      <c r="X310" s="28"/>
      <c r="Y310" s="28"/>
      <c r="Z310" s="28"/>
      <c r="AA310" s="28"/>
      <c r="AB310" s="28"/>
      <c r="AC310" s="28"/>
      <c r="AD310" s="28"/>
      <c r="AE310" s="28"/>
      <c r="AF310" s="28"/>
      <c r="AG310" s="28"/>
      <c r="AH310" s="50"/>
      <c r="AI310" s="51"/>
      <c r="AJ310" s="28"/>
      <c r="AK310" s="28"/>
      <c r="AL310" s="28"/>
      <c r="AM310" s="28"/>
      <c r="AN310" s="28"/>
      <c r="AO310" s="28"/>
      <c r="AP310" s="28"/>
      <c r="AQ310" s="28"/>
      <c r="AR310" s="28"/>
      <c r="AS310" s="28"/>
      <c r="AT310" s="28"/>
      <c r="AU310" s="50"/>
    </row>
    <row r="311" spans="10:47" x14ac:dyDescent="0.35">
      <c r="J311" s="49"/>
      <c r="K311" s="28"/>
      <c r="L311" s="28"/>
      <c r="M311" s="28"/>
      <c r="N311" s="28"/>
      <c r="O311" s="28"/>
      <c r="P311" s="28"/>
      <c r="Q311" s="28"/>
      <c r="R311" s="28"/>
      <c r="S311" s="28"/>
      <c r="T311" s="28"/>
      <c r="U311" s="28"/>
      <c r="V311" s="50"/>
      <c r="W311" s="28"/>
      <c r="X311" s="28"/>
      <c r="Y311" s="28"/>
      <c r="Z311" s="28"/>
      <c r="AA311" s="28"/>
      <c r="AB311" s="28"/>
      <c r="AC311" s="28"/>
      <c r="AD311" s="28"/>
      <c r="AE311" s="28"/>
      <c r="AF311" s="28"/>
      <c r="AG311" s="28"/>
      <c r="AH311" s="50"/>
      <c r="AI311" s="51"/>
      <c r="AJ311" s="28"/>
      <c r="AK311" s="28"/>
      <c r="AL311" s="28"/>
      <c r="AM311" s="28"/>
      <c r="AN311" s="28"/>
      <c r="AO311" s="28"/>
      <c r="AP311" s="28"/>
      <c r="AQ311" s="28"/>
      <c r="AR311" s="28"/>
      <c r="AS311" s="28"/>
      <c r="AT311" s="28"/>
      <c r="AU311" s="50"/>
    </row>
    <row r="312" spans="10:47" x14ac:dyDescent="0.35">
      <c r="J312" s="49"/>
      <c r="K312" s="28"/>
      <c r="L312" s="28"/>
      <c r="M312" s="28"/>
      <c r="N312" s="28"/>
      <c r="O312" s="28"/>
      <c r="P312" s="28"/>
      <c r="Q312" s="28"/>
      <c r="R312" s="28"/>
      <c r="S312" s="28"/>
      <c r="T312" s="28"/>
      <c r="U312" s="28"/>
      <c r="V312" s="50"/>
      <c r="W312" s="28"/>
      <c r="X312" s="28"/>
      <c r="Y312" s="28"/>
      <c r="Z312" s="28"/>
      <c r="AA312" s="28"/>
      <c r="AB312" s="28"/>
      <c r="AC312" s="28"/>
      <c r="AD312" s="28"/>
      <c r="AE312" s="28"/>
      <c r="AF312" s="28"/>
      <c r="AG312" s="28"/>
      <c r="AH312" s="50"/>
      <c r="AI312" s="51"/>
      <c r="AJ312" s="28"/>
      <c r="AK312" s="28"/>
      <c r="AL312" s="28"/>
      <c r="AM312" s="28"/>
      <c r="AN312" s="28"/>
      <c r="AO312" s="28"/>
      <c r="AP312" s="28"/>
      <c r="AQ312" s="28"/>
      <c r="AR312" s="28"/>
      <c r="AS312" s="28"/>
      <c r="AT312" s="28"/>
      <c r="AU312" s="50"/>
    </row>
    <row r="313" spans="10:47" x14ac:dyDescent="0.35">
      <c r="J313" s="49"/>
      <c r="K313" s="28"/>
      <c r="L313" s="28"/>
      <c r="M313" s="28"/>
      <c r="N313" s="28"/>
      <c r="O313" s="28"/>
      <c r="P313" s="28"/>
      <c r="Q313" s="28"/>
      <c r="R313" s="28"/>
      <c r="S313" s="28"/>
      <c r="T313" s="28"/>
      <c r="U313" s="28"/>
      <c r="V313" s="50"/>
      <c r="W313" s="28"/>
      <c r="X313" s="28"/>
      <c r="Y313" s="28"/>
      <c r="Z313" s="28"/>
      <c r="AA313" s="28"/>
      <c r="AB313" s="28"/>
      <c r="AC313" s="28"/>
      <c r="AD313" s="28"/>
      <c r="AE313" s="28"/>
      <c r="AF313" s="28"/>
      <c r="AG313" s="28"/>
      <c r="AH313" s="50"/>
      <c r="AI313" s="51"/>
      <c r="AJ313" s="28"/>
      <c r="AK313" s="28"/>
      <c r="AL313" s="28"/>
      <c r="AM313" s="28"/>
      <c r="AN313" s="28"/>
      <c r="AO313" s="28"/>
      <c r="AP313" s="28"/>
      <c r="AQ313" s="28"/>
      <c r="AR313" s="28"/>
      <c r="AS313" s="28"/>
      <c r="AT313" s="28"/>
      <c r="AU313" s="50"/>
    </row>
    <row r="314" spans="10:47" x14ac:dyDescent="0.35">
      <c r="J314" s="49"/>
      <c r="K314" s="28"/>
      <c r="L314" s="28"/>
      <c r="M314" s="28"/>
      <c r="N314" s="28"/>
      <c r="O314" s="28"/>
      <c r="P314" s="28"/>
      <c r="Q314" s="28"/>
      <c r="R314" s="28"/>
      <c r="S314" s="28"/>
      <c r="T314" s="28"/>
      <c r="U314" s="28"/>
      <c r="V314" s="50"/>
      <c r="W314" s="28"/>
      <c r="X314" s="28"/>
      <c r="Y314" s="28"/>
      <c r="Z314" s="28"/>
      <c r="AA314" s="28"/>
      <c r="AB314" s="28"/>
      <c r="AC314" s="28"/>
      <c r="AD314" s="28"/>
      <c r="AE314" s="28"/>
      <c r="AF314" s="28"/>
      <c r="AG314" s="28"/>
      <c r="AH314" s="50"/>
      <c r="AI314" s="51"/>
      <c r="AJ314" s="28"/>
      <c r="AK314" s="28"/>
      <c r="AL314" s="28"/>
      <c r="AM314" s="28"/>
      <c r="AN314" s="28"/>
      <c r="AO314" s="28"/>
      <c r="AP314" s="28"/>
      <c r="AQ314" s="28"/>
      <c r="AR314" s="28"/>
      <c r="AS314" s="28"/>
      <c r="AT314" s="28"/>
      <c r="AU314" s="50"/>
    </row>
    <row r="315" spans="10:47" x14ac:dyDescent="0.35">
      <c r="J315" s="49"/>
      <c r="K315" s="28"/>
      <c r="L315" s="28"/>
      <c r="M315" s="28"/>
      <c r="N315" s="28"/>
      <c r="O315" s="28"/>
      <c r="P315" s="28"/>
      <c r="Q315" s="28"/>
      <c r="R315" s="28"/>
      <c r="S315" s="28"/>
      <c r="T315" s="28"/>
      <c r="U315" s="28"/>
      <c r="V315" s="50"/>
      <c r="W315" s="28"/>
      <c r="X315" s="28"/>
      <c r="Y315" s="28"/>
      <c r="Z315" s="28"/>
      <c r="AA315" s="28"/>
      <c r="AB315" s="28"/>
      <c r="AC315" s="28"/>
      <c r="AD315" s="28"/>
      <c r="AE315" s="28"/>
      <c r="AF315" s="28"/>
      <c r="AG315" s="28"/>
      <c r="AH315" s="50"/>
      <c r="AI315" s="51"/>
      <c r="AJ315" s="28"/>
      <c r="AK315" s="28"/>
      <c r="AL315" s="28"/>
      <c r="AM315" s="28"/>
      <c r="AN315" s="28"/>
      <c r="AO315" s="28"/>
      <c r="AP315" s="28"/>
      <c r="AQ315" s="28"/>
      <c r="AR315" s="28"/>
      <c r="AS315" s="28"/>
      <c r="AT315" s="28"/>
      <c r="AU315" s="50"/>
    </row>
    <row r="316" spans="10:47" x14ac:dyDescent="0.35">
      <c r="J316" s="49"/>
      <c r="K316" s="28"/>
      <c r="L316" s="28"/>
      <c r="M316" s="28"/>
      <c r="N316" s="28"/>
      <c r="O316" s="28"/>
      <c r="P316" s="28"/>
      <c r="Q316" s="28"/>
      <c r="R316" s="28"/>
      <c r="S316" s="28"/>
      <c r="T316" s="28"/>
      <c r="U316" s="28"/>
      <c r="V316" s="50"/>
      <c r="W316" s="28"/>
      <c r="X316" s="28"/>
      <c r="Y316" s="28"/>
      <c r="Z316" s="28"/>
      <c r="AA316" s="28"/>
      <c r="AB316" s="28"/>
      <c r="AC316" s="28"/>
      <c r="AD316" s="28"/>
      <c r="AE316" s="28"/>
      <c r="AF316" s="28"/>
      <c r="AG316" s="28"/>
      <c r="AH316" s="50"/>
      <c r="AI316" s="51"/>
      <c r="AJ316" s="28"/>
      <c r="AK316" s="28"/>
      <c r="AL316" s="28"/>
      <c r="AM316" s="28"/>
      <c r="AN316" s="28"/>
      <c r="AO316" s="28"/>
      <c r="AP316" s="28"/>
      <c r="AQ316" s="28"/>
      <c r="AR316" s="28"/>
      <c r="AS316" s="28"/>
      <c r="AT316" s="28"/>
      <c r="AU316" s="50"/>
    </row>
    <row r="317" spans="10:47" x14ac:dyDescent="0.35">
      <c r="J317" s="49"/>
      <c r="K317" s="28"/>
      <c r="L317" s="28"/>
      <c r="M317" s="28"/>
      <c r="N317" s="28"/>
      <c r="O317" s="28"/>
      <c r="P317" s="28"/>
      <c r="Q317" s="28"/>
      <c r="R317" s="28"/>
      <c r="S317" s="28"/>
      <c r="T317" s="28"/>
      <c r="U317" s="28"/>
      <c r="V317" s="50"/>
      <c r="W317" s="28"/>
      <c r="X317" s="28"/>
      <c r="Y317" s="28"/>
      <c r="Z317" s="28"/>
      <c r="AA317" s="28"/>
      <c r="AB317" s="28"/>
      <c r="AC317" s="28"/>
      <c r="AD317" s="28"/>
      <c r="AE317" s="28"/>
      <c r="AF317" s="28"/>
      <c r="AG317" s="28"/>
      <c r="AH317" s="50"/>
      <c r="AI317" s="51"/>
      <c r="AJ317" s="28"/>
      <c r="AK317" s="28"/>
      <c r="AL317" s="28"/>
      <c r="AM317" s="28"/>
      <c r="AN317" s="28"/>
      <c r="AO317" s="28"/>
      <c r="AP317" s="28"/>
      <c r="AQ317" s="28"/>
      <c r="AR317" s="28"/>
      <c r="AS317" s="28"/>
      <c r="AT317" s="28"/>
      <c r="AU317" s="50"/>
    </row>
    <row r="318" spans="10:47" x14ac:dyDescent="0.35">
      <c r="J318" s="49"/>
      <c r="K318" s="28"/>
      <c r="L318" s="28"/>
      <c r="M318" s="28"/>
      <c r="N318" s="28"/>
      <c r="O318" s="28"/>
      <c r="P318" s="28"/>
      <c r="Q318" s="28"/>
      <c r="R318" s="28"/>
      <c r="S318" s="28"/>
      <c r="T318" s="28"/>
      <c r="U318" s="28"/>
      <c r="V318" s="50"/>
      <c r="W318" s="28"/>
      <c r="X318" s="28"/>
      <c r="Y318" s="28"/>
      <c r="Z318" s="28"/>
      <c r="AA318" s="28"/>
      <c r="AB318" s="28"/>
      <c r="AC318" s="28"/>
      <c r="AD318" s="28"/>
      <c r="AE318" s="28"/>
      <c r="AF318" s="28"/>
      <c r="AG318" s="28"/>
      <c r="AH318" s="50"/>
      <c r="AI318" s="51"/>
      <c r="AJ318" s="28"/>
      <c r="AK318" s="28"/>
      <c r="AL318" s="28"/>
      <c r="AM318" s="28"/>
      <c r="AN318" s="28"/>
      <c r="AO318" s="28"/>
      <c r="AP318" s="28"/>
      <c r="AQ318" s="28"/>
      <c r="AR318" s="28"/>
      <c r="AS318" s="28"/>
      <c r="AT318" s="28"/>
      <c r="AU318" s="50"/>
    </row>
    <row r="319" spans="10:47" x14ac:dyDescent="0.35">
      <c r="J319" s="49"/>
      <c r="K319" s="28"/>
      <c r="L319" s="28"/>
      <c r="M319" s="28"/>
      <c r="N319" s="28"/>
      <c r="O319" s="28"/>
      <c r="P319" s="28"/>
      <c r="Q319" s="28"/>
      <c r="R319" s="28"/>
      <c r="S319" s="28"/>
      <c r="T319" s="28"/>
      <c r="U319" s="28"/>
      <c r="V319" s="50"/>
      <c r="W319" s="28"/>
      <c r="X319" s="28"/>
      <c r="Y319" s="28"/>
      <c r="Z319" s="28"/>
      <c r="AA319" s="28"/>
      <c r="AB319" s="28"/>
      <c r="AC319" s="28"/>
      <c r="AD319" s="28"/>
      <c r="AE319" s="28"/>
      <c r="AF319" s="28"/>
      <c r="AG319" s="28"/>
      <c r="AH319" s="50"/>
      <c r="AI319" s="51"/>
      <c r="AJ319" s="28"/>
      <c r="AK319" s="28"/>
      <c r="AL319" s="28"/>
      <c r="AM319" s="28"/>
      <c r="AN319" s="28"/>
      <c r="AO319" s="28"/>
      <c r="AP319" s="28"/>
      <c r="AQ319" s="28"/>
      <c r="AR319" s="28"/>
      <c r="AS319" s="28"/>
      <c r="AT319" s="28"/>
      <c r="AU319" s="50"/>
    </row>
    <row r="320" spans="10:47" x14ac:dyDescent="0.35">
      <c r="J320" s="49"/>
      <c r="K320" s="28"/>
      <c r="L320" s="28"/>
      <c r="M320" s="28"/>
      <c r="N320" s="28"/>
      <c r="O320" s="28"/>
      <c r="P320" s="28"/>
      <c r="Q320" s="28"/>
      <c r="R320" s="28"/>
      <c r="S320" s="28"/>
      <c r="T320" s="28"/>
      <c r="U320" s="28"/>
      <c r="V320" s="50"/>
      <c r="W320" s="28"/>
      <c r="X320" s="28"/>
      <c r="Y320" s="28"/>
      <c r="Z320" s="28"/>
      <c r="AA320" s="28"/>
      <c r="AB320" s="28"/>
      <c r="AC320" s="28"/>
      <c r="AD320" s="28"/>
      <c r="AE320" s="28"/>
      <c r="AF320" s="28"/>
      <c r="AG320" s="28"/>
      <c r="AH320" s="50"/>
      <c r="AI320" s="51"/>
      <c r="AJ320" s="28"/>
      <c r="AK320" s="28"/>
      <c r="AL320" s="28"/>
      <c r="AM320" s="28"/>
      <c r="AN320" s="28"/>
      <c r="AO320" s="28"/>
      <c r="AP320" s="28"/>
      <c r="AQ320" s="28"/>
      <c r="AR320" s="28"/>
      <c r="AS320" s="28"/>
      <c r="AT320" s="28"/>
      <c r="AU320" s="50"/>
    </row>
    <row r="321" spans="10:47" x14ac:dyDescent="0.35">
      <c r="J321" s="49"/>
      <c r="K321" s="28"/>
      <c r="L321" s="28"/>
      <c r="M321" s="28"/>
      <c r="N321" s="28"/>
      <c r="O321" s="28"/>
      <c r="P321" s="28"/>
      <c r="Q321" s="28"/>
      <c r="R321" s="28"/>
      <c r="S321" s="28"/>
      <c r="T321" s="28"/>
      <c r="U321" s="28"/>
      <c r="V321" s="50"/>
      <c r="W321" s="28"/>
      <c r="X321" s="28"/>
      <c r="Y321" s="28"/>
      <c r="Z321" s="28"/>
      <c r="AA321" s="28"/>
      <c r="AB321" s="28"/>
      <c r="AC321" s="28"/>
      <c r="AD321" s="28"/>
      <c r="AE321" s="28"/>
      <c r="AF321" s="28"/>
      <c r="AG321" s="28"/>
      <c r="AH321" s="50"/>
      <c r="AI321" s="51"/>
      <c r="AJ321" s="28"/>
      <c r="AK321" s="28"/>
      <c r="AL321" s="28"/>
      <c r="AM321" s="28"/>
      <c r="AN321" s="28"/>
      <c r="AO321" s="28"/>
      <c r="AP321" s="28"/>
      <c r="AQ321" s="28"/>
      <c r="AR321" s="28"/>
      <c r="AS321" s="28"/>
      <c r="AT321" s="28"/>
      <c r="AU321" s="50"/>
    </row>
    <row r="322" spans="10:47" x14ac:dyDescent="0.35">
      <c r="J322" s="49"/>
      <c r="K322" s="28"/>
      <c r="L322" s="28"/>
      <c r="M322" s="28"/>
      <c r="N322" s="28"/>
      <c r="O322" s="28"/>
      <c r="P322" s="28"/>
      <c r="Q322" s="28"/>
      <c r="R322" s="28"/>
      <c r="S322" s="28"/>
      <c r="T322" s="28"/>
      <c r="U322" s="28"/>
      <c r="V322" s="50"/>
      <c r="W322" s="28"/>
      <c r="X322" s="28"/>
      <c r="Y322" s="28"/>
      <c r="Z322" s="28"/>
      <c r="AA322" s="28"/>
      <c r="AB322" s="28"/>
      <c r="AC322" s="28"/>
      <c r="AD322" s="28"/>
      <c r="AE322" s="28"/>
      <c r="AF322" s="28"/>
      <c r="AG322" s="28"/>
      <c r="AH322" s="50"/>
      <c r="AI322" s="51"/>
      <c r="AJ322" s="28"/>
      <c r="AK322" s="28"/>
      <c r="AL322" s="28"/>
      <c r="AM322" s="28"/>
      <c r="AN322" s="28"/>
      <c r="AO322" s="28"/>
      <c r="AP322" s="28"/>
      <c r="AQ322" s="28"/>
      <c r="AR322" s="28"/>
      <c r="AS322" s="28"/>
      <c r="AT322" s="28"/>
      <c r="AU322" s="50"/>
    </row>
    <row r="323" spans="10:47" x14ac:dyDescent="0.35">
      <c r="J323" s="49"/>
      <c r="K323" s="28"/>
      <c r="L323" s="28"/>
      <c r="M323" s="28"/>
      <c r="N323" s="28"/>
      <c r="O323" s="28"/>
      <c r="P323" s="28"/>
      <c r="Q323" s="28"/>
      <c r="R323" s="28"/>
      <c r="S323" s="28"/>
      <c r="T323" s="28"/>
      <c r="U323" s="28"/>
      <c r="V323" s="50"/>
      <c r="W323" s="28"/>
      <c r="X323" s="28"/>
      <c r="Y323" s="28"/>
      <c r="Z323" s="28"/>
      <c r="AA323" s="28"/>
      <c r="AB323" s="28"/>
      <c r="AC323" s="28"/>
      <c r="AD323" s="28"/>
      <c r="AE323" s="28"/>
      <c r="AF323" s="28"/>
      <c r="AG323" s="28"/>
      <c r="AH323" s="50"/>
      <c r="AI323" s="51"/>
      <c r="AJ323" s="28"/>
      <c r="AK323" s="28"/>
      <c r="AL323" s="28"/>
      <c r="AM323" s="28"/>
      <c r="AN323" s="28"/>
      <c r="AO323" s="28"/>
      <c r="AP323" s="28"/>
      <c r="AQ323" s="28"/>
      <c r="AR323" s="28"/>
      <c r="AS323" s="28"/>
      <c r="AT323" s="28"/>
      <c r="AU323" s="50"/>
    </row>
    <row r="324" spans="10:47" x14ac:dyDescent="0.35">
      <c r="J324" s="49"/>
      <c r="K324" s="28"/>
      <c r="L324" s="28"/>
      <c r="M324" s="28"/>
      <c r="N324" s="28"/>
      <c r="O324" s="28"/>
      <c r="P324" s="28"/>
      <c r="Q324" s="28"/>
      <c r="R324" s="28"/>
      <c r="S324" s="28"/>
      <c r="T324" s="28"/>
      <c r="U324" s="28"/>
      <c r="V324" s="50"/>
      <c r="W324" s="28"/>
      <c r="X324" s="28"/>
      <c r="Y324" s="28"/>
      <c r="Z324" s="28"/>
      <c r="AA324" s="28"/>
      <c r="AB324" s="28"/>
      <c r="AC324" s="28"/>
      <c r="AD324" s="28"/>
      <c r="AE324" s="28"/>
      <c r="AF324" s="28"/>
      <c r="AG324" s="28"/>
      <c r="AH324" s="50"/>
      <c r="AI324" s="51"/>
      <c r="AJ324" s="28"/>
      <c r="AK324" s="28"/>
      <c r="AL324" s="28"/>
      <c r="AM324" s="28"/>
      <c r="AN324" s="28"/>
      <c r="AO324" s="28"/>
      <c r="AP324" s="28"/>
      <c r="AQ324" s="28"/>
      <c r="AR324" s="28"/>
      <c r="AS324" s="28"/>
      <c r="AT324" s="28"/>
      <c r="AU324" s="50"/>
    </row>
    <row r="325" spans="10:47" x14ac:dyDescent="0.35">
      <c r="J325" s="49"/>
      <c r="K325" s="28"/>
      <c r="L325" s="28"/>
      <c r="M325" s="28"/>
      <c r="N325" s="28"/>
      <c r="O325" s="28"/>
      <c r="P325" s="28"/>
      <c r="Q325" s="28"/>
      <c r="R325" s="28"/>
      <c r="S325" s="28"/>
      <c r="T325" s="28"/>
      <c r="U325" s="28"/>
      <c r="V325" s="50"/>
      <c r="W325" s="28"/>
      <c r="X325" s="28"/>
      <c r="Y325" s="28"/>
      <c r="Z325" s="28"/>
      <c r="AA325" s="28"/>
      <c r="AB325" s="28"/>
      <c r="AC325" s="28"/>
      <c r="AD325" s="28"/>
      <c r="AE325" s="28"/>
      <c r="AF325" s="28"/>
      <c r="AG325" s="28"/>
      <c r="AH325" s="50"/>
      <c r="AI325" s="51"/>
      <c r="AJ325" s="28"/>
      <c r="AK325" s="28"/>
      <c r="AL325" s="28"/>
      <c r="AM325" s="28"/>
      <c r="AN325" s="28"/>
      <c r="AO325" s="28"/>
      <c r="AP325" s="28"/>
      <c r="AQ325" s="28"/>
      <c r="AR325" s="28"/>
      <c r="AS325" s="28"/>
      <c r="AT325" s="28"/>
      <c r="AU325" s="50"/>
    </row>
    <row r="326" spans="10:47" x14ac:dyDescent="0.35">
      <c r="J326" s="49"/>
      <c r="K326" s="28"/>
      <c r="L326" s="28"/>
      <c r="M326" s="28"/>
      <c r="N326" s="28"/>
      <c r="O326" s="28"/>
      <c r="P326" s="28"/>
      <c r="Q326" s="28"/>
      <c r="R326" s="28"/>
      <c r="S326" s="28"/>
      <c r="T326" s="28"/>
      <c r="U326" s="28"/>
      <c r="V326" s="50"/>
      <c r="W326" s="28"/>
      <c r="X326" s="28"/>
      <c r="Y326" s="28"/>
      <c r="Z326" s="28"/>
      <c r="AA326" s="28"/>
      <c r="AB326" s="28"/>
      <c r="AC326" s="28"/>
      <c r="AD326" s="28"/>
      <c r="AE326" s="28"/>
      <c r="AF326" s="28"/>
      <c r="AG326" s="28"/>
      <c r="AH326" s="50"/>
      <c r="AI326" s="51"/>
      <c r="AJ326" s="28"/>
      <c r="AK326" s="28"/>
      <c r="AL326" s="28"/>
      <c r="AM326" s="28"/>
      <c r="AN326" s="28"/>
      <c r="AO326" s="28"/>
      <c r="AP326" s="28"/>
      <c r="AQ326" s="28"/>
      <c r="AR326" s="28"/>
      <c r="AS326" s="28"/>
      <c r="AT326" s="28"/>
      <c r="AU326" s="50"/>
    </row>
    <row r="327" spans="10:47" x14ac:dyDescent="0.35">
      <c r="J327" s="49"/>
      <c r="K327" s="28"/>
      <c r="L327" s="28"/>
      <c r="M327" s="28"/>
      <c r="N327" s="28"/>
      <c r="O327" s="28"/>
      <c r="P327" s="28"/>
      <c r="Q327" s="28"/>
      <c r="R327" s="28"/>
      <c r="S327" s="28"/>
      <c r="T327" s="28"/>
      <c r="U327" s="28"/>
      <c r="V327" s="50"/>
      <c r="W327" s="28"/>
      <c r="X327" s="28"/>
      <c r="Y327" s="28"/>
      <c r="Z327" s="28"/>
      <c r="AA327" s="28"/>
      <c r="AB327" s="28"/>
      <c r="AC327" s="28"/>
      <c r="AD327" s="28"/>
      <c r="AE327" s="28"/>
      <c r="AF327" s="28"/>
      <c r="AG327" s="28"/>
      <c r="AH327" s="50"/>
      <c r="AI327" s="51"/>
      <c r="AJ327" s="28"/>
      <c r="AK327" s="28"/>
      <c r="AL327" s="28"/>
      <c r="AM327" s="28"/>
      <c r="AN327" s="28"/>
      <c r="AO327" s="28"/>
      <c r="AP327" s="28"/>
      <c r="AQ327" s="28"/>
      <c r="AR327" s="28"/>
      <c r="AS327" s="28"/>
      <c r="AT327" s="28"/>
      <c r="AU327" s="50"/>
    </row>
    <row r="328" spans="10:47" x14ac:dyDescent="0.35">
      <c r="J328" s="49"/>
      <c r="K328" s="28"/>
      <c r="L328" s="28"/>
      <c r="M328" s="28"/>
      <c r="N328" s="28"/>
      <c r="O328" s="28"/>
      <c r="P328" s="28"/>
      <c r="Q328" s="28"/>
      <c r="R328" s="28"/>
      <c r="S328" s="28"/>
      <c r="T328" s="28"/>
      <c r="U328" s="28"/>
      <c r="V328" s="50"/>
      <c r="W328" s="28"/>
      <c r="X328" s="28"/>
      <c r="Y328" s="28"/>
      <c r="Z328" s="28"/>
      <c r="AA328" s="28"/>
      <c r="AB328" s="28"/>
      <c r="AC328" s="28"/>
      <c r="AD328" s="28"/>
      <c r="AE328" s="28"/>
      <c r="AF328" s="28"/>
      <c r="AG328" s="28"/>
      <c r="AH328" s="50"/>
      <c r="AI328" s="51"/>
      <c r="AJ328" s="28"/>
      <c r="AK328" s="28"/>
      <c r="AL328" s="28"/>
      <c r="AM328" s="28"/>
      <c r="AN328" s="28"/>
      <c r="AO328" s="28"/>
      <c r="AP328" s="28"/>
      <c r="AQ328" s="28"/>
      <c r="AR328" s="28"/>
      <c r="AS328" s="28"/>
      <c r="AT328" s="28"/>
      <c r="AU328" s="50"/>
    </row>
    <row r="329" spans="10:47" x14ac:dyDescent="0.35">
      <c r="J329" s="49"/>
      <c r="K329" s="28"/>
      <c r="L329" s="28"/>
      <c r="M329" s="28"/>
      <c r="N329" s="28"/>
      <c r="O329" s="28"/>
      <c r="P329" s="28"/>
      <c r="Q329" s="28"/>
      <c r="R329" s="28"/>
      <c r="S329" s="28"/>
      <c r="T329" s="28"/>
      <c r="U329" s="28"/>
      <c r="V329" s="50"/>
      <c r="W329" s="28"/>
      <c r="X329" s="28"/>
      <c r="Y329" s="28"/>
      <c r="Z329" s="28"/>
      <c r="AA329" s="28"/>
      <c r="AB329" s="28"/>
      <c r="AC329" s="28"/>
      <c r="AD329" s="28"/>
      <c r="AE329" s="28"/>
      <c r="AF329" s="28"/>
      <c r="AG329" s="28"/>
      <c r="AH329" s="50"/>
      <c r="AI329" s="51"/>
      <c r="AJ329" s="28"/>
      <c r="AK329" s="28"/>
      <c r="AL329" s="28"/>
      <c r="AM329" s="28"/>
      <c r="AN329" s="28"/>
      <c r="AO329" s="28"/>
      <c r="AP329" s="28"/>
      <c r="AQ329" s="28"/>
      <c r="AR329" s="28"/>
      <c r="AS329" s="28"/>
      <c r="AT329" s="28"/>
      <c r="AU329" s="50"/>
    </row>
    <row r="330" spans="10:47" x14ac:dyDescent="0.35">
      <c r="J330" s="49"/>
      <c r="K330" s="28"/>
      <c r="L330" s="28"/>
      <c r="M330" s="28"/>
      <c r="N330" s="28"/>
      <c r="O330" s="28"/>
      <c r="P330" s="28"/>
      <c r="Q330" s="28"/>
      <c r="R330" s="28"/>
      <c r="S330" s="28"/>
      <c r="T330" s="28"/>
      <c r="U330" s="28"/>
      <c r="V330" s="50"/>
      <c r="W330" s="28"/>
      <c r="X330" s="28"/>
      <c r="Y330" s="28"/>
      <c r="Z330" s="28"/>
      <c r="AA330" s="28"/>
      <c r="AB330" s="28"/>
      <c r="AC330" s="28"/>
      <c r="AD330" s="28"/>
      <c r="AE330" s="28"/>
      <c r="AF330" s="28"/>
      <c r="AG330" s="28"/>
      <c r="AH330" s="50"/>
      <c r="AI330" s="51"/>
      <c r="AJ330" s="28"/>
      <c r="AK330" s="28"/>
      <c r="AL330" s="28"/>
      <c r="AM330" s="28"/>
      <c r="AN330" s="28"/>
      <c r="AO330" s="28"/>
      <c r="AP330" s="28"/>
      <c r="AQ330" s="28"/>
      <c r="AR330" s="28"/>
      <c r="AS330" s="28"/>
      <c r="AT330" s="28"/>
      <c r="AU330" s="50"/>
    </row>
    <row r="331" spans="10:47" x14ac:dyDescent="0.35">
      <c r="J331" s="49"/>
      <c r="K331" s="28"/>
      <c r="L331" s="28"/>
      <c r="M331" s="28"/>
      <c r="N331" s="28"/>
      <c r="O331" s="28"/>
      <c r="P331" s="28"/>
      <c r="Q331" s="28"/>
      <c r="R331" s="28"/>
      <c r="S331" s="28"/>
      <c r="T331" s="28"/>
      <c r="U331" s="28"/>
      <c r="V331" s="50"/>
      <c r="W331" s="28"/>
      <c r="X331" s="28"/>
      <c r="Y331" s="28"/>
      <c r="Z331" s="28"/>
      <c r="AA331" s="28"/>
      <c r="AB331" s="28"/>
      <c r="AC331" s="28"/>
      <c r="AD331" s="28"/>
      <c r="AE331" s="28"/>
      <c r="AF331" s="28"/>
      <c r="AG331" s="28"/>
      <c r="AH331" s="50"/>
      <c r="AI331" s="51"/>
      <c r="AJ331" s="28"/>
      <c r="AK331" s="28"/>
      <c r="AL331" s="28"/>
      <c r="AM331" s="28"/>
      <c r="AN331" s="28"/>
      <c r="AO331" s="28"/>
      <c r="AP331" s="28"/>
      <c r="AQ331" s="28"/>
      <c r="AR331" s="28"/>
      <c r="AS331" s="28"/>
      <c r="AT331" s="28"/>
      <c r="AU331" s="50"/>
    </row>
    <row r="332" spans="10:47" x14ac:dyDescent="0.35">
      <c r="J332" s="49"/>
      <c r="K332" s="28"/>
      <c r="L332" s="28"/>
      <c r="M332" s="28"/>
      <c r="N332" s="28"/>
      <c r="O332" s="28"/>
      <c r="P332" s="28"/>
      <c r="Q332" s="28"/>
      <c r="R332" s="28"/>
      <c r="S332" s="28"/>
      <c r="T332" s="28"/>
      <c r="U332" s="28"/>
      <c r="V332" s="50"/>
      <c r="W332" s="28"/>
      <c r="X332" s="28"/>
      <c r="Y332" s="28"/>
      <c r="Z332" s="28"/>
      <c r="AA332" s="28"/>
      <c r="AB332" s="28"/>
      <c r="AC332" s="28"/>
      <c r="AD332" s="28"/>
      <c r="AE332" s="28"/>
      <c r="AF332" s="28"/>
      <c r="AG332" s="28"/>
      <c r="AH332" s="50"/>
      <c r="AI332" s="51"/>
      <c r="AJ332" s="28"/>
      <c r="AK332" s="28"/>
      <c r="AL332" s="28"/>
      <c r="AM332" s="28"/>
      <c r="AN332" s="28"/>
      <c r="AO332" s="28"/>
      <c r="AP332" s="28"/>
      <c r="AQ332" s="28"/>
      <c r="AR332" s="28"/>
      <c r="AS332" s="28"/>
      <c r="AT332" s="28"/>
      <c r="AU332" s="50"/>
    </row>
    <row r="333" spans="10:47" x14ac:dyDescent="0.35">
      <c r="J333" s="49"/>
      <c r="K333" s="28"/>
      <c r="L333" s="28"/>
      <c r="M333" s="28"/>
      <c r="N333" s="28"/>
      <c r="O333" s="28"/>
      <c r="P333" s="28"/>
      <c r="Q333" s="28"/>
      <c r="R333" s="28"/>
      <c r="S333" s="28"/>
      <c r="T333" s="28"/>
      <c r="U333" s="28"/>
      <c r="V333" s="50"/>
      <c r="W333" s="28"/>
      <c r="X333" s="28"/>
      <c r="Y333" s="28"/>
      <c r="Z333" s="28"/>
      <c r="AA333" s="28"/>
      <c r="AB333" s="28"/>
      <c r="AC333" s="28"/>
      <c r="AD333" s="28"/>
      <c r="AE333" s="28"/>
      <c r="AF333" s="28"/>
      <c r="AG333" s="28"/>
      <c r="AH333" s="50"/>
      <c r="AI333" s="51"/>
      <c r="AJ333" s="28"/>
      <c r="AK333" s="28"/>
      <c r="AL333" s="28"/>
      <c r="AM333" s="28"/>
      <c r="AN333" s="28"/>
      <c r="AO333" s="28"/>
      <c r="AP333" s="28"/>
      <c r="AQ333" s="28"/>
      <c r="AR333" s="28"/>
      <c r="AS333" s="28"/>
      <c r="AT333" s="28"/>
      <c r="AU333" s="50"/>
    </row>
    <row r="334" spans="10:47" x14ac:dyDescent="0.35">
      <c r="J334" s="49"/>
      <c r="K334" s="28"/>
      <c r="L334" s="28"/>
      <c r="M334" s="28"/>
      <c r="N334" s="28"/>
      <c r="O334" s="28"/>
      <c r="P334" s="28"/>
      <c r="Q334" s="28"/>
      <c r="R334" s="28"/>
      <c r="S334" s="28"/>
      <c r="T334" s="28"/>
      <c r="U334" s="28"/>
      <c r="V334" s="50"/>
      <c r="W334" s="28"/>
      <c r="X334" s="28"/>
      <c r="Y334" s="28"/>
      <c r="Z334" s="28"/>
      <c r="AA334" s="28"/>
      <c r="AB334" s="28"/>
      <c r="AC334" s="28"/>
      <c r="AD334" s="28"/>
      <c r="AE334" s="28"/>
      <c r="AF334" s="28"/>
      <c r="AG334" s="28"/>
      <c r="AH334" s="50"/>
      <c r="AI334" s="51"/>
      <c r="AJ334" s="28"/>
      <c r="AK334" s="28"/>
      <c r="AL334" s="28"/>
      <c r="AM334" s="28"/>
      <c r="AN334" s="28"/>
      <c r="AO334" s="28"/>
      <c r="AP334" s="28"/>
      <c r="AQ334" s="28"/>
      <c r="AR334" s="28"/>
      <c r="AS334" s="28"/>
      <c r="AT334" s="28"/>
      <c r="AU334" s="50"/>
    </row>
    <row r="335" spans="10:47" x14ac:dyDescent="0.35">
      <c r="J335" s="49"/>
      <c r="K335" s="28"/>
      <c r="L335" s="28"/>
      <c r="M335" s="28"/>
      <c r="N335" s="28"/>
      <c r="O335" s="28"/>
      <c r="P335" s="28"/>
      <c r="Q335" s="28"/>
      <c r="R335" s="28"/>
      <c r="S335" s="28"/>
      <c r="T335" s="28"/>
      <c r="U335" s="28"/>
      <c r="V335" s="50"/>
      <c r="W335" s="28"/>
      <c r="X335" s="28"/>
      <c r="Y335" s="28"/>
      <c r="Z335" s="28"/>
      <c r="AA335" s="28"/>
      <c r="AB335" s="28"/>
      <c r="AC335" s="28"/>
      <c r="AD335" s="28"/>
      <c r="AE335" s="28"/>
      <c r="AF335" s="28"/>
      <c r="AG335" s="28"/>
      <c r="AH335" s="50"/>
      <c r="AI335" s="51"/>
      <c r="AJ335" s="28"/>
      <c r="AK335" s="28"/>
      <c r="AL335" s="28"/>
      <c r="AM335" s="28"/>
      <c r="AN335" s="28"/>
      <c r="AO335" s="28"/>
      <c r="AP335" s="28"/>
      <c r="AQ335" s="28"/>
      <c r="AR335" s="28"/>
      <c r="AS335" s="28"/>
      <c r="AT335" s="28"/>
      <c r="AU335" s="50"/>
    </row>
    <row r="336" spans="10:47" x14ac:dyDescent="0.35">
      <c r="J336" s="49"/>
      <c r="K336" s="28"/>
      <c r="L336" s="28"/>
      <c r="M336" s="28"/>
      <c r="N336" s="28"/>
      <c r="O336" s="28"/>
      <c r="P336" s="28"/>
      <c r="Q336" s="28"/>
      <c r="R336" s="28"/>
      <c r="S336" s="28"/>
      <c r="T336" s="28"/>
      <c r="U336" s="28"/>
      <c r="V336" s="50"/>
      <c r="W336" s="28"/>
      <c r="X336" s="28"/>
      <c r="Y336" s="28"/>
      <c r="Z336" s="28"/>
      <c r="AA336" s="28"/>
      <c r="AB336" s="28"/>
      <c r="AC336" s="28"/>
      <c r="AD336" s="28"/>
      <c r="AE336" s="28"/>
      <c r="AF336" s="28"/>
      <c r="AG336" s="28"/>
      <c r="AH336" s="50"/>
      <c r="AI336" s="51"/>
      <c r="AJ336" s="28"/>
      <c r="AK336" s="28"/>
      <c r="AL336" s="28"/>
      <c r="AM336" s="28"/>
      <c r="AN336" s="28"/>
      <c r="AO336" s="28"/>
      <c r="AP336" s="28"/>
      <c r="AQ336" s="28"/>
      <c r="AR336" s="28"/>
      <c r="AS336" s="28"/>
      <c r="AT336" s="28"/>
      <c r="AU336" s="50"/>
    </row>
    <row r="337" spans="10:47" x14ac:dyDescent="0.35">
      <c r="J337" s="49"/>
      <c r="K337" s="28"/>
      <c r="L337" s="28"/>
      <c r="M337" s="28"/>
      <c r="N337" s="28"/>
      <c r="O337" s="28"/>
      <c r="P337" s="28"/>
      <c r="Q337" s="28"/>
      <c r="R337" s="28"/>
      <c r="S337" s="28"/>
      <c r="T337" s="28"/>
      <c r="U337" s="28"/>
      <c r="V337" s="50"/>
      <c r="W337" s="28"/>
      <c r="X337" s="28"/>
      <c r="Y337" s="28"/>
      <c r="Z337" s="28"/>
      <c r="AA337" s="28"/>
      <c r="AB337" s="28"/>
      <c r="AC337" s="28"/>
      <c r="AD337" s="28"/>
      <c r="AE337" s="28"/>
      <c r="AF337" s="28"/>
      <c r="AG337" s="28"/>
      <c r="AH337" s="50"/>
      <c r="AI337" s="51"/>
      <c r="AJ337" s="28"/>
      <c r="AK337" s="28"/>
      <c r="AL337" s="28"/>
      <c r="AM337" s="28"/>
      <c r="AN337" s="28"/>
      <c r="AO337" s="28"/>
      <c r="AP337" s="28"/>
      <c r="AQ337" s="28"/>
      <c r="AR337" s="28"/>
      <c r="AS337" s="28"/>
      <c r="AT337" s="28"/>
      <c r="AU337" s="50"/>
    </row>
    <row r="338" spans="10:47" x14ac:dyDescent="0.35">
      <c r="J338" s="49"/>
      <c r="K338" s="28"/>
      <c r="L338" s="28"/>
      <c r="M338" s="28"/>
      <c r="N338" s="28"/>
      <c r="O338" s="28"/>
      <c r="P338" s="28"/>
      <c r="Q338" s="28"/>
      <c r="R338" s="28"/>
      <c r="S338" s="28"/>
      <c r="T338" s="28"/>
      <c r="U338" s="28"/>
      <c r="V338" s="50"/>
      <c r="W338" s="28"/>
      <c r="X338" s="28"/>
      <c r="Y338" s="28"/>
      <c r="Z338" s="28"/>
      <c r="AA338" s="28"/>
      <c r="AB338" s="28"/>
      <c r="AC338" s="28"/>
      <c r="AD338" s="28"/>
      <c r="AE338" s="28"/>
      <c r="AF338" s="28"/>
      <c r="AG338" s="28"/>
      <c r="AH338" s="50"/>
      <c r="AI338" s="51"/>
      <c r="AJ338" s="28"/>
      <c r="AK338" s="28"/>
      <c r="AL338" s="28"/>
      <c r="AM338" s="28"/>
      <c r="AN338" s="28"/>
      <c r="AO338" s="28"/>
      <c r="AP338" s="28"/>
      <c r="AQ338" s="28"/>
      <c r="AR338" s="28"/>
      <c r="AS338" s="28"/>
      <c r="AT338" s="28"/>
      <c r="AU338" s="50"/>
    </row>
    <row r="339" spans="10:47" x14ac:dyDescent="0.35">
      <c r="J339" s="49"/>
      <c r="K339" s="28"/>
      <c r="L339" s="28"/>
      <c r="M339" s="28"/>
      <c r="N339" s="28"/>
      <c r="O339" s="28"/>
      <c r="P339" s="28"/>
      <c r="Q339" s="28"/>
      <c r="R339" s="28"/>
      <c r="S339" s="28"/>
      <c r="T339" s="28"/>
      <c r="U339" s="28"/>
      <c r="V339" s="50"/>
      <c r="W339" s="28"/>
      <c r="X339" s="28"/>
      <c r="Y339" s="28"/>
      <c r="Z339" s="28"/>
      <c r="AA339" s="28"/>
      <c r="AB339" s="28"/>
      <c r="AC339" s="28"/>
      <c r="AD339" s="28"/>
      <c r="AE339" s="28"/>
      <c r="AF339" s="28"/>
      <c r="AG339" s="28"/>
      <c r="AH339" s="50"/>
      <c r="AI339" s="51"/>
      <c r="AJ339" s="28"/>
      <c r="AK339" s="28"/>
      <c r="AL339" s="28"/>
      <c r="AM339" s="28"/>
      <c r="AN339" s="28"/>
      <c r="AO339" s="28"/>
      <c r="AP339" s="28"/>
      <c r="AQ339" s="28"/>
      <c r="AR339" s="28"/>
      <c r="AS339" s="28"/>
      <c r="AT339" s="28"/>
      <c r="AU339" s="50"/>
    </row>
    <row r="340" spans="10:47" x14ac:dyDescent="0.35">
      <c r="J340" s="49"/>
      <c r="K340" s="28"/>
      <c r="L340" s="28"/>
      <c r="M340" s="28"/>
      <c r="N340" s="28"/>
      <c r="O340" s="28"/>
      <c r="P340" s="28"/>
      <c r="Q340" s="28"/>
      <c r="R340" s="28"/>
      <c r="S340" s="28"/>
      <c r="T340" s="28"/>
      <c r="U340" s="28"/>
      <c r="V340" s="50"/>
      <c r="W340" s="28"/>
      <c r="X340" s="28"/>
      <c r="Y340" s="28"/>
      <c r="Z340" s="28"/>
      <c r="AA340" s="28"/>
      <c r="AB340" s="28"/>
      <c r="AC340" s="28"/>
      <c r="AD340" s="28"/>
      <c r="AE340" s="28"/>
      <c r="AF340" s="28"/>
      <c r="AG340" s="28"/>
      <c r="AH340" s="50"/>
      <c r="AI340" s="51"/>
      <c r="AJ340" s="28"/>
      <c r="AK340" s="28"/>
      <c r="AL340" s="28"/>
      <c r="AM340" s="28"/>
      <c r="AN340" s="28"/>
      <c r="AO340" s="28"/>
      <c r="AP340" s="28"/>
      <c r="AQ340" s="28"/>
      <c r="AR340" s="28"/>
      <c r="AS340" s="28"/>
      <c r="AT340" s="28"/>
      <c r="AU340" s="50"/>
    </row>
    <row r="341" spans="10:47" x14ac:dyDescent="0.35">
      <c r="J341" s="49"/>
      <c r="K341" s="28"/>
      <c r="L341" s="28"/>
      <c r="M341" s="28"/>
      <c r="N341" s="28"/>
      <c r="O341" s="28"/>
      <c r="P341" s="28"/>
      <c r="Q341" s="28"/>
      <c r="R341" s="28"/>
      <c r="S341" s="28"/>
      <c r="T341" s="28"/>
      <c r="U341" s="28"/>
      <c r="V341" s="50"/>
      <c r="W341" s="28"/>
      <c r="X341" s="28"/>
      <c r="Y341" s="28"/>
      <c r="Z341" s="28"/>
      <c r="AA341" s="28"/>
      <c r="AB341" s="28"/>
      <c r="AC341" s="28"/>
      <c r="AD341" s="28"/>
      <c r="AE341" s="28"/>
      <c r="AF341" s="28"/>
      <c r="AG341" s="28"/>
      <c r="AH341" s="50"/>
      <c r="AI341" s="51"/>
      <c r="AJ341" s="28"/>
      <c r="AK341" s="28"/>
      <c r="AL341" s="28"/>
      <c r="AM341" s="28"/>
      <c r="AN341" s="28"/>
      <c r="AO341" s="28"/>
      <c r="AP341" s="28"/>
      <c r="AQ341" s="28"/>
      <c r="AR341" s="28"/>
      <c r="AS341" s="28"/>
      <c r="AT341" s="28"/>
      <c r="AU341" s="50"/>
    </row>
    <row r="342" spans="10:47" x14ac:dyDescent="0.35">
      <c r="J342" s="49"/>
      <c r="K342" s="28"/>
      <c r="L342" s="28"/>
      <c r="M342" s="28"/>
      <c r="N342" s="28"/>
      <c r="O342" s="28"/>
      <c r="P342" s="28"/>
      <c r="Q342" s="28"/>
      <c r="R342" s="28"/>
      <c r="S342" s="28"/>
      <c r="T342" s="28"/>
      <c r="U342" s="28"/>
      <c r="V342" s="50"/>
      <c r="W342" s="28"/>
      <c r="X342" s="28"/>
      <c r="Y342" s="28"/>
      <c r="Z342" s="28"/>
      <c r="AA342" s="28"/>
      <c r="AB342" s="28"/>
      <c r="AC342" s="28"/>
      <c r="AD342" s="28"/>
      <c r="AE342" s="28"/>
      <c r="AF342" s="28"/>
      <c r="AG342" s="28"/>
      <c r="AH342" s="50"/>
      <c r="AI342" s="51"/>
      <c r="AJ342" s="28"/>
      <c r="AK342" s="28"/>
      <c r="AL342" s="28"/>
      <c r="AM342" s="28"/>
      <c r="AN342" s="28"/>
      <c r="AO342" s="28"/>
      <c r="AP342" s="28"/>
      <c r="AQ342" s="28"/>
      <c r="AR342" s="28"/>
      <c r="AS342" s="28"/>
      <c r="AT342" s="28"/>
      <c r="AU342" s="50"/>
    </row>
    <row r="343" spans="10:47" x14ac:dyDescent="0.35">
      <c r="J343" s="49"/>
      <c r="K343" s="28"/>
      <c r="L343" s="28"/>
      <c r="M343" s="28"/>
      <c r="N343" s="28"/>
      <c r="O343" s="28"/>
      <c r="P343" s="28"/>
      <c r="Q343" s="28"/>
      <c r="R343" s="28"/>
      <c r="S343" s="28"/>
      <c r="T343" s="28"/>
      <c r="U343" s="28"/>
      <c r="V343" s="50"/>
      <c r="W343" s="28"/>
      <c r="X343" s="28"/>
      <c r="Y343" s="28"/>
      <c r="Z343" s="28"/>
      <c r="AA343" s="28"/>
      <c r="AB343" s="28"/>
      <c r="AC343" s="28"/>
      <c r="AD343" s="28"/>
      <c r="AE343" s="28"/>
      <c r="AF343" s="28"/>
      <c r="AG343" s="28"/>
      <c r="AH343" s="50"/>
      <c r="AI343" s="51"/>
      <c r="AJ343" s="28"/>
      <c r="AK343" s="28"/>
      <c r="AL343" s="28"/>
      <c r="AM343" s="28"/>
      <c r="AN343" s="28"/>
      <c r="AO343" s="28"/>
      <c r="AP343" s="28"/>
      <c r="AQ343" s="28"/>
      <c r="AR343" s="28"/>
      <c r="AS343" s="28"/>
      <c r="AT343" s="28"/>
      <c r="AU343" s="50"/>
    </row>
    <row r="344" spans="10:47" x14ac:dyDescent="0.35">
      <c r="J344" s="49"/>
      <c r="K344" s="28"/>
      <c r="L344" s="28"/>
      <c r="M344" s="28"/>
      <c r="N344" s="28"/>
      <c r="O344" s="28"/>
      <c r="P344" s="28"/>
      <c r="Q344" s="28"/>
      <c r="R344" s="28"/>
      <c r="S344" s="28"/>
      <c r="T344" s="28"/>
      <c r="U344" s="28"/>
      <c r="V344" s="50"/>
      <c r="W344" s="28"/>
      <c r="X344" s="28"/>
      <c r="Y344" s="28"/>
      <c r="Z344" s="28"/>
      <c r="AA344" s="28"/>
      <c r="AB344" s="28"/>
      <c r="AC344" s="28"/>
      <c r="AD344" s="28"/>
      <c r="AE344" s="28"/>
      <c r="AF344" s="28"/>
      <c r="AG344" s="28"/>
      <c r="AH344" s="50"/>
      <c r="AI344" s="51"/>
      <c r="AJ344" s="28"/>
      <c r="AK344" s="28"/>
      <c r="AL344" s="28"/>
      <c r="AM344" s="28"/>
      <c r="AN344" s="28"/>
      <c r="AO344" s="28"/>
      <c r="AP344" s="28"/>
      <c r="AQ344" s="28"/>
      <c r="AR344" s="28"/>
      <c r="AS344" s="28"/>
      <c r="AT344" s="28"/>
      <c r="AU344" s="50"/>
    </row>
    <row r="345" spans="10:47" x14ac:dyDescent="0.35">
      <c r="J345" s="49"/>
      <c r="K345" s="28"/>
      <c r="L345" s="28"/>
      <c r="M345" s="28"/>
      <c r="N345" s="28"/>
      <c r="O345" s="28"/>
      <c r="P345" s="28"/>
      <c r="Q345" s="28"/>
      <c r="R345" s="28"/>
      <c r="S345" s="28"/>
      <c r="T345" s="28"/>
      <c r="U345" s="28"/>
      <c r="V345" s="50"/>
      <c r="W345" s="28"/>
      <c r="X345" s="28"/>
      <c r="Y345" s="28"/>
      <c r="Z345" s="28"/>
      <c r="AA345" s="28"/>
      <c r="AB345" s="28"/>
      <c r="AC345" s="28"/>
      <c r="AD345" s="28"/>
      <c r="AE345" s="28"/>
      <c r="AF345" s="28"/>
      <c r="AG345" s="28"/>
      <c r="AH345" s="50"/>
      <c r="AI345" s="51"/>
      <c r="AJ345" s="28"/>
      <c r="AK345" s="28"/>
      <c r="AL345" s="28"/>
      <c r="AM345" s="28"/>
      <c r="AN345" s="28"/>
      <c r="AO345" s="28"/>
      <c r="AP345" s="28"/>
      <c r="AQ345" s="28"/>
      <c r="AR345" s="28"/>
      <c r="AS345" s="28"/>
      <c r="AT345" s="28"/>
      <c r="AU345" s="50"/>
    </row>
    <row r="346" spans="10:47" x14ac:dyDescent="0.35">
      <c r="J346" s="49"/>
      <c r="K346" s="28"/>
      <c r="L346" s="28"/>
      <c r="M346" s="28"/>
      <c r="N346" s="28"/>
      <c r="O346" s="28"/>
      <c r="P346" s="28"/>
      <c r="Q346" s="28"/>
      <c r="R346" s="28"/>
      <c r="S346" s="28"/>
      <c r="T346" s="28"/>
      <c r="U346" s="28"/>
      <c r="V346" s="50"/>
      <c r="W346" s="28"/>
      <c r="X346" s="28"/>
      <c r="Y346" s="28"/>
      <c r="Z346" s="28"/>
      <c r="AA346" s="28"/>
      <c r="AB346" s="28"/>
      <c r="AC346" s="28"/>
      <c r="AD346" s="28"/>
      <c r="AE346" s="28"/>
      <c r="AF346" s="28"/>
      <c r="AG346" s="28"/>
      <c r="AH346" s="50"/>
      <c r="AI346" s="51"/>
      <c r="AJ346" s="28"/>
      <c r="AK346" s="28"/>
      <c r="AL346" s="28"/>
      <c r="AM346" s="28"/>
      <c r="AN346" s="28"/>
      <c r="AO346" s="28"/>
      <c r="AP346" s="28"/>
      <c r="AQ346" s="28"/>
      <c r="AR346" s="28"/>
      <c r="AS346" s="28"/>
      <c r="AT346" s="28"/>
      <c r="AU346" s="50"/>
    </row>
    <row r="347" spans="10:47" x14ac:dyDescent="0.35">
      <c r="J347" s="49"/>
      <c r="K347" s="28"/>
      <c r="L347" s="28"/>
      <c r="M347" s="28"/>
      <c r="N347" s="28"/>
      <c r="O347" s="28"/>
      <c r="P347" s="28"/>
      <c r="Q347" s="28"/>
      <c r="R347" s="28"/>
      <c r="S347" s="28"/>
      <c r="T347" s="28"/>
      <c r="U347" s="28"/>
      <c r="V347" s="50"/>
      <c r="W347" s="28"/>
      <c r="X347" s="28"/>
      <c r="Y347" s="28"/>
      <c r="Z347" s="28"/>
      <c r="AA347" s="28"/>
      <c r="AB347" s="28"/>
      <c r="AC347" s="28"/>
      <c r="AD347" s="28"/>
      <c r="AE347" s="28"/>
      <c r="AF347" s="28"/>
      <c r="AG347" s="28"/>
      <c r="AH347" s="50"/>
      <c r="AI347" s="51"/>
      <c r="AJ347" s="28"/>
      <c r="AK347" s="28"/>
      <c r="AL347" s="28"/>
      <c r="AM347" s="28"/>
      <c r="AN347" s="28"/>
      <c r="AO347" s="28"/>
      <c r="AP347" s="28"/>
      <c r="AQ347" s="28"/>
      <c r="AR347" s="28"/>
      <c r="AS347" s="28"/>
      <c r="AT347" s="28"/>
      <c r="AU347" s="50"/>
    </row>
    <row r="348" spans="10:47" x14ac:dyDescent="0.35">
      <c r="J348" s="49"/>
      <c r="K348" s="28"/>
      <c r="L348" s="28"/>
      <c r="M348" s="28"/>
      <c r="N348" s="28"/>
      <c r="O348" s="28"/>
      <c r="P348" s="28"/>
      <c r="Q348" s="28"/>
      <c r="R348" s="28"/>
      <c r="S348" s="28"/>
      <c r="T348" s="28"/>
      <c r="U348" s="28"/>
      <c r="V348" s="50"/>
      <c r="W348" s="28"/>
      <c r="X348" s="28"/>
      <c r="Y348" s="28"/>
      <c r="Z348" s="28"/>
      <c r="AA348" s="28"/>
      <c r="AB348" s="28"/>
      <c r="AC348" s="28"/>
      <c r="AD348" s="28"/>
      <c r="AE348" s="28"/>
      <c r="AF348" s="28"/>
      <c r="AG348" s="28"/>
      <c r="AH348" s="50"/>
      <c r="AI348" s="51"/>
      <c r="AJ348" s="28"/>
      <c r="AK348" s="28"/>
      <c r="AL348" s="28"/>
      <c r="AM348" s="28"/>
      <c r="AN348" s="28"/>
      <c r="AO348" s="28"/>
      <c r="AP348" s="28"/>
      <c r="AQ348" s="28"/>
      <c r="AR348" s="28"/>
      <c r="AS348" s="28"/>
      <c r="AT348" s="28"/>
      <c r="AU348" s="50"/>
    </row>
    <row r="349" spans="10:47" x14ac:dyDescent="0.35">
      <c r="J349" s="49"/>
      <c r="K349" s="28"/>
      <c r="L349" s="28"/>
      <c r="M349" s="28"/>
      <c r="N349" s="28"/>
      <c r="O349" s="28"/>
      <c r="P349" s="28"/>
      <c r="Q349" s="28"/>
      <c r="R349" s="28"/>
      <c r="S349" s="28"/>
      <c r="T349" s="28"/>
      <c r="U349" s="28"/>
      <c r="V349" s="50"/>
      <c r="W349" s="28"/>
      <c r="X349" s="28"/>
      <c r="Y349" s="28"/>
      <c r="Z349" s="28"/>
      <c r="AA349" s="28"/>
      <c r="AB349" s="28"/>
      <c r="AC349" s="28"/>
      <c r="AD349" s="28"/>
      <c r="AE349" s="28"/>
      <c r="AF349" s="28"/>
      <c r="AG349" s="28"/>
      <c r="AH349" s="50"/>
      <c r="AI349" s="51"/>
      <c r="AJ349" s="28"/>
      <c r="AK349" s="28"/>
      <c r="AL349" s="28"/>
      <c r="AM349" s="28"/>
      <c r="AN349" s="28"/>
      <c r="AO349" s="28"/>
      <c r="AP349" s="28"/>
      <c r="AQ349" s="28"/>
      <c r="AR349" s="28"/>
      <c r="AS349" s="28"/>
      <c r="AT349" s="28"/>
      <c r="AU349" s="50"/>
    </row>
    <row r="350" spans="10:47" x14ac:dyDescent="0.35">
      <c r="J350" s="49"/>
      <c r="K350" s="28"/>
      <c r="L350" s="28"/>
      <c r="M350" s="28"/>
      <c r="N350" s="28"/>
      <c r="O350" s="28"/>
      <c r="P350" s="28"/>
      <c r="Q350" s="28"/>
      <c r="R350" s="28"/>
      <c r="S350" s="28"/>
      <c r="T350" s="28"/>
      <c r="U350" s="28"/>
      <c r="V350" s="50"/>
      <c r="W350" s="28"/>
      <c r="X350" s="28"/>
      <c r="Y350" s="28"/>
      <c r="Z350" s="28"/>
      <c r="AA350" s="28"/>
      <c r="AB350" s="28"/>
      <c r="AC350" s="28"/>
      <c r="AD350" s="28"/>
      <c r="AE350" s="28"/>
      <c r="AF350" s="28"/>
      <c r="AG350" s="28"/>
      <c r="AH350" s="50"/>
      <c r="AI350" s="51"/>
      <c r="AJ350" s="28"/>
      <c r="AK350" s="28"/>
      <c r="AL350" s="28"/>
      <c r="AM350" s="28"/>
      <c r="AN350" s="28"/>
      <c r="AO350" s="28"/>
      <c r="AP350" s="28"/>
      <c r="AQ350" s="28"/>
      <c r="AR350" s="28"/>
      <c r="AS350" s="28"/>
      <c r="AT350" s="28"/>
      <c r="AU350" s="50"/>
    </row>
    <row r="351" spans="10:47" x14ac:dyDescent="0.35">
      <c r="J351" s="49"/>
      <c r="K351" s="28"/>
      <c r="L351" s="28"/>
      <c r="M351" s="28"/>
      <c r="N351" s="28"/>
      <c r="O351" s="28"/>
      <c r="P351" s="28"/>
      <c r="Q351" s="28"/>
      <c r="R351" s="28"/>
      <c r="S351" s="28"/>
      <c r="T351" s="28"/>
      <c r="U351" s="28"/>
      <c r="V351" s="50"/>
      <c r="W351" s="28"/>
      <c r="X351" s="28"/>
      <c r="Y351" s="28"/>
      <c r="Z351" s="28"/>
      <c r="AA351" s="28"/>
      <c r="AB351" s="28"/>
      <c r="AC351" s="28"/>
      <c r="AD351" s="28"/>
      <c r="AE351" s="28"/>
      <c r="AF351" s="28"/>
      <c r="AG351" s="28"/>
      <c r="AH351" s="50"/>
      <c r="AI351" s="51"/>
      <c r="AJ351" s="28"/>
      <c r="AK351" s="28"/>
      <c r="AL351" s="28"/>
      <c r="AM351" s="28"/>
      <c r="AN351" s="28"/>
      <c r="AO351" s="28"/>
      <c r="AP351" s="28"/>
      <c r="AQ351" s="28"/>
      <c r="AR351" s="28"/>
      <c r="AS351" s="28"/>
      <c r="AT351" s="28"/>
      <c r="AU351" s="50"/>
    </row>
    <row r="352" spans="10:47" x14ac:dyDescent="0.35">
      <c r="J352" s="49"/>
      <c r="K352" s="28"/>
      <c r="L352" s="28"/>
      <c r="M352" s="28"/>
      <c r="N352" s="28"/>
      <c r="O352" s="28"/>
      <c r="P352" s="28"/>
      <c r="Q352" s="28"/>
      <c r="R352" s="28"/>
      <c r="S352" s="28"/>
      <c r="T352" s="28"/>
      <c r="U352" s="28"/>
      <c r="V352" s="50"/>
      <c r="W352" s="28"/>
      <c r="X352" s="28"/>
      <c r="Y352" s="28"/>
      <c r="Z352" s="28"/>
      <c r="AA352" s="28"/>
      <c r="AB352" s="28"/>
      <c r="AC352" s="28"/>
      <c r="AD352" s="28"/>
      <c r="AE352" s="28"/>
      <c r="AF352" s="28"/>
      <c r="AG352" s="28"/>
      <c r="AH352" s="50"/>
      <c r="AI352" s="51"/>
      <c r="AJ352" s="28"/>
      <c r="AK352" s="28"/>
      <c r="AL352" s="28"/>
      <c r="AM352" s="28"/>
      <c r="AN352" s="28"/>
      <c r="AO352" s="28"/>
      <c r="AP352" s="28"/>
      <c r="AQ352" s="28"/>
      <c r="AR352" s="28"/>
      <c r="AS352" s="28"/>
      <c r="AT352" s="28"/>
      <c r="AU352" s="50"/>
    </row>
    <row r="353" spans="1:47" x14ac:dyDescent="0.35">
      <c r="J353" s="49"/>
      <c r="K353" s="28"/>
      <c r="L353" s="28"/>
      <c r="M353" s="28"/>
      <c r="N353" s="28"/>
      <c r="O353" s="28"/>
      <c r="P353" s="28"/>
      <c r="Q353" s="28"/>
      <c r="R353" s="28"/>
      <c r="S353" s="28"/>
      <c r="T353" s="28"/>
      <c r="U353" s="28"/>
      <c r="V353" s="50"/>
      <c r="W353" s="28"/>
      <c r="X353" s="28"/>
      <c r="Y353" s="28"/>
      <c r="Z353" s="28"/>
      <c r="AA353" s="28"/>
      <c r="AB353" s="28"/>
      <c r="AC353" s="28"/>
      <c r="AD353" s="28"/>
      <c r="AE353" s="28"/>
      <c r="AF353" s="28"/>
      <c r="AG353" s="28"/>
      <c r="AH353" s="50"/>
      <c r="AI353" s="51"/>
      <c r="AJ353" s="28"/>
      <c r="AK353" s="28"/>
      <c r="AL353" s="28"/>
      <c r="AM353" s="28"/>
      <c r="AN353" s="28"/>
      <c r="AO353" s="28"/>
      <c r="AP353" s="28"/>
      <c r="AQ353" s="28"/>
      <c r="AR353" s="28"/>
      <c r="AS353" s="28"/>
      <c r="AT353" s="28"/>
      <c r="AU353" s="50"/>
    </row>
    <row r="354" spans="1:47" x14ac:dyDescent="0.35">
      <c r="J354" s="49"/>
      <c r="K354" s="28"/>
      <c r="L354" s="28"/>
      <c r="M354" s="28"/>
      <c r="N354" s="28"/>
      <c r="O354" s="28"/>
      <c r="P354" s="28"/>
      <c r="Q354" s="28"/>
      <c r="R354" s="28"/>
      <c r="S354" s="28"/>
      <c r="T354" s="28"/>
      <c r="U354" s="28"/>
      <c r="V354" s="50"/>
      <c r="W354" s="28"/>
      <c r="X354" s="28"/>
      <c r="Y354" s="28"/>
      <c r="Z354" s="28"/>
      <c r="AA354" s="28"/>
      <c r="AB354" s="28"/>
      <c r="AC354" s="28"/>
      <c r="AD354" s="28"/>
      <c r="AE354" s="28"/>
      <c r="AF354" s="28"/>
      <c r="AG354" s="28"/>
      <c r="AH354" s="50"/>
      <c r="AI354" s="51"/>
      <c r="AJ354" s="28"/>
      <c r="AK354" s="28"/>
      <c r="AL354" s="28"/>
      <c r="AM354" s="28"/>
      <c r="AN354" s="28"/>
      <c r="AO354" s="28"/>
      <c r="AP354" s="28"/>
      <c r="AQ354" s="28"/>
      <c r="AR354" s="28"/>
      <c r="AS354" s="28"/>
      <c r="AT354" s="28"/>
      <c r="AU354" s="50"/>
    </row>
    <row r="355" spans="1:47" x14ac:dyDescent="0.35">
      <c r="J355" s="49"/>
      <c r="K355" s="28"/>
      <c r="L355" s="28"/>
      <c r="M355" s="28"/>
      <c r="N355" s="28"/>
      <c r="O355" s="28"/>
      <c r="P355" s="28"/>
      <c r="Q355" s="28"/>
      <c r="R355" s="28"/>
      <c r="S355" s="28"/>
      <c r="T355" s="28"/>
      <c r="U355" s="28"/>
      <c r="V355" s="50"/>
      <c r="W355" s="28"/>
      <c r="X355" s="28"/>
      <c r="Y355" s="28"/>
      <c r="Z355" s="28"/>
      <c r="AA355" s="28"/>
      <c r="AB355" s="28"/>
      <c r="AC355" s="28"/>
      <c r="AD355" s="28"/>
      <c r="AE355" s="28"/>
      <c r="AF355" s="28"/>
      <c r="AG355" s="28"/>
      <c r="AH355" s="50"/>
      <c r="AI355" s="51"/>
      <c r="AJ355" s="28"/>
      <c r="AK355" s="28"/>
      <c r="AL355" s="28"/>
      <c r="AM355" s="28"/>
      <c r="AN355" s="28"/>
      <c r="AO355" s="28"/>
      <c r="AP355" s="28"/>
      <c r="AQ355" s="28"/>
      <c r="AR355" s="28"/>
      <c r="AS355" s="28"/>
      <c r="AT355" s="28"/>
      <c r="AU355" s="50"/>
    </row>
    <row r="356" spans="1:47" x14ac:dyDescent="0.35">
      <c r="J356" s="49"/>
      <c r="K356" s="28"/>
      <c r="L356" s="28"/>
      <c r="M356" s="28"/>
      <c r="N356" s="28"/>
      <c r="O356" s="28"/>
      <c r="P356" s="28"/>
      <c r="Q356" s="28"/>
      <c r="R356" s="28"/>
      <c r="S356" s="28"/>
      <c r="T356" s="28"/>
      <c r="U356" s="28"/>
      <c r="V356" s="50"/>
      <c r="W356" s="28"/>
      <c r="X356" s="28"/>
      <c r="Y356" s="28"/>
      <c r="Z356" s="28"/>
      <c r="AA356" s="28"/>
      <c r="AB356" s="28"/>
      <c r="AC356" s="28"/>
      <c r="AD356" s="28"/>
      <c r="AE356" s="28"/>
      <c r="AF356" s="28"/>
      <c r="AG356" s="28"/>
      <c r="AH356" s="50"/>
      <c r="AI356" s="51"/>
      <c r="AJ356" s="28"/>
      <c r="AK356" s="28"/>
      <c r="AL356" s="28"/>
      <c r="AM356" s="28"/>
      <c r="AN356" s="28"/>
      <c r="AO356" s="28"/>
      <c r="AP356" s="28"/>
      <c r="AQ356" s="28"/>
      <c r="AR356" s="28"/>
      <c r="AS356" s="28"/>
      <c r="AT356" s="28"/>
      <c r="AU356" s="50"/>
    </row>
    <row r="357" spans="1:47" x14ac:dyDescent="0.35">
      <c r="J357" s="49"/>
      <c r="K357" s="28"/>
      <c r="L357" s="28"/>
      <c r="M357" s="28"/>
      <c r="N357" s="28"/>
      <c r="O357" s="28"/>
      <c r="P357" s="28"/>
      <c r="Q357" s="28"/>
      <c r="R357" s="28"/>
      <c r="S357" s="28"/>
      <c r="T357" s="28"/>
      <c r="U357" s="28"/>
      <c r="V357" s="50"/>
      <c r="W357" s="28"/>
      <c r="X357" s="28"/>
      <c r="Y357" s="28"/>
      <c r="Z357" s="28"/>
      <c r="AA357" s="28"/>
      <c r="AB357" s="28"/>
      <c r="AC357" s="28"/>
      <c r="AD357" s="28"/>
      <c r="AE357" s="28"/>
      <c r="AF357" s="28"/>
      <c r="AG357" s="28"/>
      <c r="AH357" s="50"/>
      <c r="AI357" s="51"/>
      <c r="AJ357" s="28"/>
      <c r="AK357" s="28"/>
      <c r="AL357" s="28"/>
      <c r="AM357" s="28"/>
      <c r="AN357" s="28"/>
      <c r="AO357" s="28"/>
      <c r="AP357" s="28"/>
      <c r="AQ357" s="28"/>
      <c r="AR357" s="28"/>
      <c r="AS357" s="28"/>
      <c r="AT357" s="28"/>
      <c r="AU357" s="50"/>
    </row>
    <row r="358" spans="1:47" x14ac:dyDescent="0.35">
      <c r="J358" s="49"/>
      <c r="K358" s="28"/>
      <c r="L358" s="28"/>
      <c r="M358" s="28"/>
      <c r="N358" s="28"/>
      <c r="O358" s="28"/>
      <c r="P358" s="28"/>
      <c r="Q358" s="28"/>
      <c r="R358" s="28"/>
      <c r="S358" s="28"/>
      <c r="T358" s="28"/>
      <c r="U358" s="28"/>
      <c r="V358" s="50"/>
      <c r="W358" s="28"/>
      <c r="X358" s="28"/>
      <c r="Y358" s="28"/>
      <c r="Z358" s="28"/>
      <c r="AA358" s="28"/>
      <c r="AB358" s="28"/>
      <c r="AC358" s="28"/>
      <c r="AD358" s="28"/>
      <c r="AE358" s="28"/>
      <c r="AF358" s="28"/>
      <c r="AG358" s="28"/>
      <c r="AH358" s="50"/>
      <c r="AI358" s="51"/>
      <c r="AJ358" s="28"/>
      <c r="AK358" s="28"/>
      <c r="AL358" s="28"/>
      <c r="AM358" s="28"/>
      <c r="AN358" s="28"/>
      <c r="AO358" s="28"/>
      <c r="AP358" s="28"/>
      <c r="AQ358" s="28"/>
      <c r="AR358" s="28"/>
      <c r="AS358" s="28"/>
      <c r="AT358" s="28"/>
      <c r="AU358" s="50"/>
    </row>
    <row r="359" spans="1:47" x14ac:dyDescent="0.35">
      <c r="J359" s="49"/>
      <c r="K359" s="28"/>
      <c r="L359" s="28"/>
      <c r="M359" s="28"/>
      <c r="N359" s="28"/>
      <c r="O359" s="28"/>
      <c r="P359" s="28"/>
      <c r="Q359" s="28"/>
      <c r="R359" s="28"/>
      <c r="S359" s="28"/>
      <c r="T359" s="28"/>
      <c r="U359" s="28"/>
      <c r="V359" s="50"/>
      <c r="W359" s="28"/>
      <c r="X359" s="28"/>
      <c r="Y359" s="28"/>
      <c r="Z359" s="28"/>
      <c r="AA359" s="28"/>
      <c r="AB359" s="28"/>
      <c r="AC359" s="28"/>
      <c r="AD359" s="28"/>
      <c r="AE359" s="28"/>
      <c r="AF359" s="28"/>
      <c r="AG359" s="28"/>
      <c r="AH359" s="50"/>
      <c r="AI359" s="51"/>
      <c r="AJ359" s="28"/>
      <c r="AK359" s="28"/>
      <c r="AL359" s="28"/>
      <c r="AM359" s="28"/>
      <c r="AN359" s="28"/>
      <c r="AO359" s="28"/>
      <c r="AP359" s="28"/>
      <c r="AQ359" s="28"/>
      <c r="AR359" s="28"/>
      <c r="AS359" s="28"/>
      <c r="AT359" s="28"/>
      <c r="AU359" s="50"/>
    </row>
    <row r="360" spans="1:47" x14ac:dyDescent="0.35">
      <c r="J360" s="49"/>
      <c r="K360" s="28"/>
      <c r="L360" s="28"/>
      <c r="M360" s="28"/>
      <c r="N360" s="28"/>
      <c r="O360" s="28"/>
      <c r="P360" s="28"/>
      <c r="Q360" s="28"/>
      <c r="R360" s="28"/>
      <c r="S360" s="28"/>
      <c r="T360" s="28"/>
      <c r="U360" s="28"/>
      <c r="V360" s="50"/>
      <c r="W360" s="28"/>
      <c r="X360" s="28"/>
      <c r="Y360" s="28"/>
      <c r="Z360" s="28"/>
      <c r="AA360" s="28"/>
      <c r="AB360" s="28"/>
      <c r="AC360" s="28"/>
      <c r="AD360" s="28"/>
      <c r="AE360" s="28"/>
      <c r="AF360" s="28"/>
      <c r="AG360" s="28"/>
      <c r="AH360" s="50"/>
      <c r="AI360" s="51"/>
      <c r="AJ360" s="28"/>
      <c r="AK360" s="28"/>
      <c r="AL360" s="28"/>
      <c r="AM360" s="28"/>
      <c r="AN360" s="28"/>
      <c r="AO360" s="28"/>
      <c r="AP360" s="28"/>
      <c r="AQ360" s="28"/>
      <c r="AR360" s="28"/>
      <c r="AS360" s="28"/>
      <c r="AT360" s="28"/>
      <c r="AU360" s="50"/>
    </row>
    <row r="361" spans="1:47" ht="15" thickBot="1" x14ac:dyDescent="0.4">
      <c r="J361" s="49"/>
      <c r="K361" s="28"/>
      <c r="L361" s="28"/>
      <c r="M361" s="28"/>
      <c r="N361" s="28"/>
      <c r="O361" s="28"/>
      <c r="P361" s="28"/>
      <c r="Q361" s="28"/>
      <c r="R361" s="28"/>
      <c r="S361" s="28"/>
      <c r="T361" s="28"/>
      <c r="U361" s="28"/>
      <c r="V361" s="50"/>
      <c r="W361" s="28"/>
      <c r="X361" s="28"/>
      <c r="Y361" s="28"/>
      <c r="Z361" s="28"/>
      <c r="AA361" s="28"/>
      <c r="AB361" s="28"/>
      <c r="AC361" s="28"/>
      <c r="AD361" s="28"/>
      <c r="AE361" s="28"/>
      <c r="AF361" s="28"/>
      <c r="AG361" s="28"/>
      <c r="AH361" s="50"/>
      <c r="AI361" s="51"/>
      <c r="AJ361" s="28"/>
      <c r="AK361" s="28"/>
      <c r="AL361" s="28"/>
      <c r="AM361" s="28"/>
      <c r="AN361" s="28"/>
      <c r="AO361" s="28"/>
      <c r="AP361" s="28"/>
      <c r="AQ361" s="28"/>
      <c r="AR361" s="28"/>
      <c r="AS361" s="28"/>
      <c r="AT361" s="28"/>
      <c r="AU361" s="50"/>
    </row>
    <row r="362" spans="1:47" ht="15" thickBot="1" x14ac:dyDescent="0.4">
      <c r="A362" s="52"/>
      <c r="B362" s="53"/>
      <c r="C362" s="53"/>
      <c r="D362" s="53"/>
      <c r="E362" s="53"/>
      <c r="F362" s="53"/>
      <c r="G362" s="53"/>
      <c r="H362" s="53"/>
      <c r="I362" s="54"/>
      <c r="J362" s="52"/>
      <c r="K362" s="53"/>
      <c r="L362" s="53"/>
      <c r="M362" s="53"/>
      <c r="N362" s="53"/>
      <c r="O362" s="53"/>
      <c r="P362" s="53"/>
      <c r="Q362" s="53"/>
      <c r="R362" s="53"/>
      <c r="S362" s="55">
        <f>SUBTOTAL(109,Consolidado_Microrrutas[KM BARRIDO - AREAS PUBLICAS])</f>
        <v>0</v>
      </c>
      <c r="T362" s="56">
        <f>SUBTOTAL(109,Consolidado_Microrrutas[KM BARRIDO - VIAS])</f>
        <v>3.6485400261899996</v>
      </c>
      <c r="U362" s="56">
        <f>SUBTOTAL(109,Consolidado_Microrrutas[KM BARRIDO - TOTAL])</f>
        <v>3.6485400261899996</v>
      </c>
      <c r="V362" s="57">
        <f>SUBTOTAL(109,Consolidado_Microrrutas[KM MES - TOTAL 
PLANEADO])</f>
        <v>14.594160104759998</v>
      </c>
      <c r="W362" s="52"/>
      <c r="X362" s="53"/>
      <c r="Y362" s="53"/>
      <c r="Z362" s="53"/>
      <c r="AA362" s="53"/>
      <c r="AB362" s="53"/>
      <c r="AC362" s="53"/>
      <c r="AD362" s="53"/>
      <c r="AE362" s="53"/>
      <c r="AF362" s="55">
        <f>SUBTOTAL(109,Consolidado_Microrrutas[KM MES - AREAS PUBLICAS
NO ATENDIDO])</f>
        <v>0</v>
      </c>
      <c r="AG362" s="56">
        <f>SUBTOTAL(109,Consolidado_Microrrutas[KM MES - VIAS
NO ATENDIDO])</f>
        <v>0</v>
      </c>
      <c r="AH362" s="58">
        <f>SUBTOTAL(109,Consolidado_Microrrutas[KM MES - TOTAL 
NO ATENDIDO])</f>
        <v>0</v>
      </c>
      <c r="AI362" s="53"/>
      <c r="AJ362" s="53"/>
      <c r="AK362" s="53"/>
      <c r="AL362" s="53"/>
      <c r="AM362" s="53"/>
      <c r="AN362" s="53"/>
      <c r="AO362" s="53"/>
      <c r="AP362" s="53"/>
      <c r="AQ362" s="53"/>
      <c r="AR362" s="53"/>
      <c r="AS362" s="55">
        <f>SUBTOTAL(109,Consolidado_Microrrutas[KM MES - AREAS PUBLICAS
EJECUTADO])</f>
        <v>0</v>
      </c>
      <c r="AT362" s="56">
        <f>SUBTOTAL(109,Consolidado_Microrrutas[KM MES - VIAS
EJECUTADO])</f>
        <v>14.594160104759998</v>
      </c>
      <c r="AU362" s="58">
        <f>SUBTOTAL(109,Consolidado_Microrrutas[KM MES - TOTAL 
EJECUTADO])</f>
        <v>14.594160104759998</v>
      </c>
    </row>
    <row r="364" spans="1:47" x14ac:dyDescent="0.35">
      <c r="A364" s="26" t="s">
        <v>129</v>
      </c>
      <c r="B364" s="26"/>
      <c r="C364" s="26"/>
      <c r="D364" s="26"/>
      <c r="E364" s="26"/>
      <c r="F364" s="26"/>
      <c r="G364" s="26"/>
      <c r="H364" s="26"/>
      <c r="I364" s="26"/>
    </row>
    <row r="367" spans="1:47" s="27" customFormat="1" x14ac:dyDescent="0.35">
      <c r="A367" s="59" t="s">
        <v>135</v>
      </c>
      <c r="B367" s="27" t="s">
        <v>134</v>
      </c>
      <c r="C367" s="27" t="s">
        <v>136</v>
      </c>
      <c r="D367" s="27" t="s">
        <v>137</v>
      </c>
    </row>
    <row r="368" spans="1:47" x14ac:dyDescent="0.35">
      <c r="A368" s="60" t="s">
        <v>7</v>
      </c>
      <c r="B368" s="28">
        <v>509.36488931365318</v>
      </c>
      <c r="C368" s="28">
        <v>0</v>
      </c>
      <c r="D368" s="28">
        <v>509.36488931365318</v>
      </c>
    </row>
    <row r="369" spans="1:4" x14ac:dyDescent="0.35">
      <c r="A369" s="60" t="s">
        <v>13</v>
      </c>
      <c r="B369" s="28">
        <v>9164.7451423159237</v>
      </c>
      <c r="C369" s="28">
        <v>0</v>
      </c>
      <c r="D369" s="28">
        <v>9164.7451423159237</v>
      </c>
    </row>
    <row r="370" spans="1:4" x14ac:dyDescent="0.35">
      <c r="A370" s="60" t="s">
        <v>16</v>
      </c>
      <c r="B370" s="28">
        <v>902.73438018563434</v>
      </c>
      <c r="C370" s="28">
        <v>0</v>
      </c>
      <c r="D370" s="28">
        <v>902.73438018563434</v>
      </c>
    </row>
    <row r="371" spans="1:4" x14ac:dyDescent="0.35">
      <c r="A371" s="60" t="s">
        <v>23</v>
      </c>
      <c r="B371" s="28">
        <v>255.04429372661897</v>
      </c>
      <c r="C371" s="28">
        <v>0</v>
      </c>
      <c r="D371" s="28">
        <v>255.04429372661897</v>
      </c>
    </row>
    <row r="372" spans="1:4" x14ac:dyDescent="0.35">
      <c r="A372" s="60" t="s">
        <v>24</v>
      </c>
      <c r="B372" s="28">
        <v>11994.379634649958</v>
      </c>
      <c r="C372" s="28">
        <v>0</v>
      </c>
      <c r="D372" s="28">
        <v>11994.379634649958</v>
      </c>
    </row>
    <row r="373" spans="1:4" x14ac:dyDescent="0.35">
      <c r="A373" s="60" t="s">
        <v>26</v>
      </c>
      <c r="B373" s="28">
        <v>1517.4572950672002</v>
      </c>
      <c r="C373" s="28">
        <v>0</v>
      </c>
      <c r="D373" s="28">
        <v>1517.4572950672002</v>
      </c>
    </row>
    <row r="374" spans="1:4" x14ac:dyDescent="0.35">
      <c r="A374" s="60" t="s">
        <v>29</v>
      </c>
      <c r="B374" s="28">
        <v>4902.1694164395167</v>
      </c>
      <c r="C374" s="28">
        <v>0</v>
      </c>
      <c r="D374" s="28">
        <v>4902.1694164395167</v>
      </c>
    </row>
    <row r="375" spans="1:4" x14ac:dyDescent="0.35">
      <c r="A375" s="60" t="s">
        <v>30</v>
      </c>
      <c r="B375" s="28">
        <v>5312.0898275737363</v>
      </c>
      <c r="C375" s="28">
        <v>0</v>
      </c>
      <c r="D375" s="28">
        <v>5312.0898275737363</v>
      </c>
    </row>
    <row r="376" spans="1:4" x14ac:dyDescent="0.35">
      <c r="A376" s="60" t="s">
        <v>130</v>
      </c>
      <c r="B376" s="28">
        <v>34557.984879272241</v>
      </c>
      <c r="C376" s="28">
        <v>0</v>
      </c>
      <c r="D376" s="28">
        <v>34557.984879272241</v>
      </c>
    </row>
  </sheetData>
  <mergeCells count="8">
    <mergeCell ref="AI20:AU20"/>
    <mergeCell ref="A364:I364"/>
    <mergeCell ref="D10:E10"/>
    <mergeCell ref="A13:B13"/>
    <mergeCell ref="J20:V20"/>
    <mergeCell ref="W20:AH20"/>
    <mergeCell ref="A1:C5"/>
    <mergeCell ref="D1:AS5"/>
  </mergeCells>
  <phoneticPr fontId="5" type="noConversion"/>
  <pageMargins left="0.7" right="0.7" top="0.75" bottom="0.75" header="0.3" footer="0.3"/>
  <drawing r:id="rId2"/>
  <legacyDrawing r:id="rId3"/>
  <tableParts count="3">
    <tablePart r:id="rId4"/>
    <tablePart r:id="rId5"/>
    <tablePart r:id="rId6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B2E863-16BF-4C70-8B57-285B253BD2E1}">
  <dimension ref="A1:AE8"/>
  <sheetViews>
    <sheetView zoomScaleNormal="100" workbookViewId="0">
      <selection sqref="A1:XFD1048576"/>
    </sheetView>
  </sheetViews>
  <sheetFormatPr baseColWidth="10" defaultRowHeight="14.5" x14ac:dyDescent="0.35"/>
  <cols>
    <col min="1" max="2" width="10.90625" style="14"/>
    <col min="3" max="3" width="17.26953125" style="14" bestFit="1" customWidth="1"/>
    <col min="4" max="5" width="10.90625" style="14"/>
    <col min="6" max="6" width="12.54296875" style="14" customWidth="1"/>
    <col min="7" max="7" width="11.81640625" style="14" customWidth="1"/>
    <col min="8" max="8" width="25.7265625" style="14" bestFit="1" customWidth="1"/>
    <col min="9" max="9" width="10.90625" style="14"/>
    <col min="10" max="10" width="47.7265625" style="14" bestFit="1" customWidth="1"/>
    <col min="11" max="11" width="13.7265625" style="14" bestFit="1" customWidth="1"/>
    <col min="12" max="12" width="14.1796875" style="14" bestFit="1" customWidth="1"/>
    <col min="13" max="13" width="16.54296875" style="14" bestFit="1" customWidth="1"/>
    <col min="14" max="14" width="29.54296875" style="14" customWidth="1"/>
    <col min="15" max="15" width="30.81640625" style="14" customWidth="1"/>
    <col min="16" max="16" width="19.1796875" style="14" customWidth="1"/>
    <col min="17" max="17" width="16.7265625" style="14" customWidth="1"/>
    <col min="18" max="18" width="19.1796875" style="14" bestFit="1" customWidth="1"/>
    <col min="19" max="19" width="10.90625" style="14"/>
    <col min="20" max="20" width="11.7265625" style="14" customWidth="1"/>
    <col min="21" max="23" width="10.90625" style="14"/>
    <col min="24" max="24" width="11.7265625" style="14" bestFit="1" customWidth="1"/>
    <col min="25" max="25" width="13.26953125" style="14" bestFit="1" customWidth="1"/>
    <col min="26" max="26" width="33.26953125" style="14" customWidth="1"/>
    <col min="27" max="27" width="25.81640625" style="14" customWidth="1"/>
    <col min="28" max="28" width="27.1796875" style="14" customWidth="1"/>
    <col min="29" max="29" width="15.54296875" style="14" customWidth="1"/>
    <col min="30" max="30" width="15.1796875" style="14" bestFit="1" customWidth="1"/>
    <col min="31" max="16384" width="10.90625" style="14"/>
  </cols>
  <sheetData>
    <row r="1" spans="1:31" x14ac:dyDescent="0.35">
      <c r="K1" s="61" t="s">
        <v>128</v>
      </c>
      <c r="L1" s="62" t="s">
        <v>92</v>
      </c>
      <c r="M1" s="63"/>
      <c r="S1" s="1">
        <v>2</v>
      </c>
      <c r="T1" s="1">
        <v>3</v>
      </c>
      <c r="U1" s="1">
        <v>4</v>
      </c>
      <c r="V1" s="1">
        <v>5</v>
      </c>
      <c r="W1" s="1">
        <v>6</v>
      </c>
      <c r="X1" s="1">
        <v>7</v>
      </c>
      <c r="Y1" s="1">
        <v>1</v>
      </c>
    </row>
    <row r="2" spans="1:31" ht="21.5" thickBot="1" x14ac:dyDescent="0.4">
      <c r="A2" s="64" t="s">
        <v>31</v>
      </c>
      <c r="B2" s="65" t="s">
        <v>32</v>
      </c>
      <c r="C2" s="66" t="s">
        <v>0</v>
      </c>
      <c r="D2" s="66" t="s">
        <v>1</v>
      </c>
      <c r="E2" s="66" t="s">
        <v>2</v>
      </c>
      <c r="F2" s="66" t="s">
        <v>34</v>
      </c>
      <c r="G2" s="66" t="s">
        <v>135</v>
      </c>
      <c r="H2" s="66" t="s">
        <v>3</v>
      </c>
      <c r="I2" s="66" t="s">
        <v>78</v>
      </c>
      <c r="J2" s="67" t="s">
        <v>79</v>
      </c>
      <c r="K2" s="68" t="s">
        <v>80</v>
      </c>
      <c r="L2" s="69" t="s">
        <v>127</v>
      </c>
      <c r="M2" s="70" t="s">
        <v>81</v>
      </c>
      <c r="N2" s="71" t="s">
        <v>82</v>
      </c>
      <c r="O2" s="71" t="s">
        <v>83</v>
      </c>
      <c r="P2" s="71" t="s">
        <v>84</v>
      </c>
      <c r="Q2" s="66" t="s">
        <v>85</v>
      </c>
      <c r="R2" s="66" t="s">
        <v>86</v>
      </c>
      <c r="S2" s="66" t="s">
        <v>18</v>
      </c>
      <c r="T2" s="66" t="s">
        <v>19</v>
      </c>
      <c r="U2" s="66" t="s">
        <v>47</v>
      </c>
      <c r="V2" s="66" t="s">
        <v>15</v>
      </c>
      <c r="W2" s="66" t="s">
        <v>22</v>
      </c>
      <c r="X2" s="66" t="s">
        <v>48</v>
      </c>
      <c r="Y2" s="66" t="s">
        <v>49</v>
      </c>
      <c r="Z2" s="66" t="s">
        <v>87</v>
      </c>
      <c r="AA2" s="66" t="s">
        <v>88</v>
      </c>
      <c r="AB2" s="66" t="s">
        <v>89</v>
      </c>
      <c r="AC2" s="66" t="s">
        <v>90</v>
      </c>
      <c r="AD2" s="67" t="s">
        <v>91</v>
      </c>
    </row>
    <row r="3" spans="1:31" ht="15.5" thickTop="1" thickBot="1" x14ac:dyDescent="0.4">
      <c r="A3" s="72" t="str">
        <f>MID(Km_NoAtendidos[[#This Row],[MICRO]],1,3)</f>
        <v/>
      </c>
      <c r="B3" s="73"/>
      <c r="C3" s="72" t="str">
        <f>_xlfn.IFNA(VLOOKUP(Km_NoAtendidos[[#This Row],[MICRO]],Consolidado_Microrrutas[[MICRO]:[FRECUENCIA]],2,0),"")</f>
        <v/>
      </c>
      <c r="D3" s="72" t="str">
        <f>_xlfn.IFNA(VLOOKUP(Km_NoAtendidos[[#This Row],[MICRO]],Consolidado_Microrrutas[[MICRO]:[FRECUENCIA]],3,0),"")</f>
        <v/>
      </c>
      <c r="E3" s="72" t="str">
        <f>_xlfn.IFNA(VLOOKUP(Km_NoAtendidos[[#This Row],[MICRO]],Consolidado_Microrrutas[[MICRO]:[FRECUENCIA]],4,0),"")</f>
        <v/>
      </c>
      <c r="F3" s="72" t="str">
        <f>_xlfn.IFNA(VLOOKUP(Km_NoAtendidos[[#This Row],[MICRO]],Consolidado_Microrrutas[[MICRO]:[FRECUENCIA]],8,0),"")</f>
        <v/>
      </c>
      <c r="G3" s="72" t="str">
        <f>_xlfn.IFNA(VLOOKUP(Km_NoAtendidos[[#This Row],[MICRO]],Consolidado_Microrrutas[[MICRO]:[FRECUENCIA]],6,0),"")</f>
        <v/>
      </c>
      <c r="H3" s="72" t="str">
        <f>_xlfn.IFNA(VLOOKUP(Km_NoAtendidos[[#This Row],[MICRO]],Consolidado_Microrrutas[[MICRO]:[FRECUENCIA]],7,0),"")</f>
        <v/>
      </c>
      <c r="I3" s="72"/>
      <c r="J3" s="74"/>
      <c r="K3" s="75"/>
      <c r="L3" s="76"/>
      <c r="M3" s="77"/>
      <c r="N3" s="78">
        <f>ROUND(Km_NoAtendidos[[#This Row],[AREA (M2)]]*0.002,4)</f>
        <v>0</v>
      </c>
      <c r="O3" s="78">
        <f>ROUND(Km_NoAtendidos[[#This Row],[LONGITUD (M)]]*0.001*Km_NoAtendidos[[#This Row],[NUMERO BORDILLOS]],4)</f>
        <v>0</v>
      </c>
      <c r="P3" s="78">
        <f>Km_NoAtendidos[[#This Row],[KM BARRIDO NO ATENDIDOS - AREA PUBLICA]]+Km_NoAtendidos[[#This Row],[KM BARRIDO NO ATENDIDOS - VIAS]]</f>
        <v>0</v>
      </c>
      <c r="Q3" s="79"/>
      <c r="R3" s="79"/>
      <c r="S3" s="80">
        <f>IF(OR(Km_NoAtendidos[[#This Row],[DIAS]]="LUNES",Km_NoAtendidos[[#This Row],[DIAS]]="LUN - JUE",Km_NoAtendidos[[#This Row],[DIAS]]="LUN - MIE - VIE",Km_NoAtendidos[[#This Row],[DIAS]]="LUN - MIE - VIE - DOM",Km_NoAtendidos[[#This Row],[DIAS]]="LUN A DOM",Km_NoAtendidos[[#This Row],[DIAS]]="LUN A SAB",Km_NoAtendidos[[#This Row],[DIAS]]="LUN - VIE",Km_NoAtendidos[[#This Row],[DIAS]]="LUN - MIE"),INT(($R3-$Q3 + WEEKDAY($Q3-$S$1))/7),0)</f>
        <v>0</v>
      </c>
      <c r="T3" s="80">
        <f>IF(OR(Km_NoAtendidos[[#This Row],[DIAS]]="MARTES",Km_NoAtendidos[[#This Row],[DIAS]]="MAR - VIE",Km_NoAtendidos[[#This Row],[DIAS]]="MAR - JUE - SAB",Km_NoAtendidos[[#This Row],[DIAS]]="MAR - JUE - SAB - DOM",Km_NoAtendidos[[#This Row],[DIAS]]="LUN A DOM",Km_NoAtendidos[[#This Row],[DIAS]]="LUN A SAB"),INT(($R3-$Q3 + WEEKDAY($Q3-$T$1))/7),0)</f>
        <v>0</v>
      </c>
      <c r="U3" s="80">
        <f>IF(OR(Km_NoAtendidos[[#This Row],[DIAS]]="MIERCOLES",Km_NoAtendidos[[#This Row],[DIAS]]="MIE - SAB",Km_NoAtendidos[[#This Row],[DIAS]]="LUN - MIE - VIE",Km_NoAtendidos[[#This Row],[DIAS]]="LUN - MIE - VIE - DOM",Km_NoAtendidos[[#This Row],[DIAS]]="LUN A DOM",Km_NoAtendidos[[#This Row],[DIAS]]="LUN A SAB",Km_NoAtendidos[[#This Row],[DIAS]]="LUN - MIE"),INT(($R3-$Q3 + WEEKDAY($Q3-$U$1))/7),IF(C3="MIERCOLES CADA 15 DIAS",INT(($R3-$Q3 + WEEKDAY($Q3-$U$1))/7)/2,0))</f>
        <v>0</v>
      </c>
      <c r="V3" s="80">
        <f>IF(OR(Km_NoAtendidos[[#This Row],[DIAS]]="JUEVES",Km_NoAtendidos[[#This Row],[DIAS]]="LUN - JUE",Km_NoAtendidos[[#This Row],[DIAS]]="MAR - JUE - SAB",Km_NoAtendidos[[#This Row],[DIAS]]="MAR - JUE - SAB - DOM",Km_NoAtendidos[[#This Row],[DIAS]]="LUN A DOM",Km_NoAtendidos[[#This Row],[DIAS]]="LUN A SAB"),INT(($R3-$Q3 + WEEKDAY($Q3-$V$1))/7),0)</f>
        <v>0</v>
      </c>
      <c r="W3" s="80">
        <f>IF(OR(Km_NoAtendidos[[#This Row],[DIAS]]="VIERNES",Km_NoAtendidos[[#This Row],[DIAS]]="MAR - VIE",Km_NoAtendidos[[#This Row],[DIAS]]="LUN - MIE - VIE",Km_NoAtendidos[[#This Row],[DIAS]]="LUN - MIE - VIE - DOM",Km_NoAtendidos[[#This Row],[DIAS]]="LUN A DOM",Km_NoAtendidos[[#This Row],[DIAS]]="LUN A SAB",Km_NoAtendidos[[#This Row],[DIAS]]="LUN - VIE"),INT(($R3-$Q3 + WEEKDAY($Q3-$W$1))/7),0)</f>
        <v>0</v>
      </c>
      <c r="X3" s="80">
        <f>IF(OR(Km_NoAtendidos[[#This Row],[DIAS]]="SABADO",Km_NoAtendidos[[#This Row],[DIAS]]="MIE - SAB",Km_NoAtendidos[[#This Row],[DIAS]]="MAR - JUE - SAB",Km_NoAtendidos[[#This Row],[DIAS]]="MAR - JUE - SAB - DOM",Km_NoAtendidos[[#This Row],[DIAS]]="LUN A DOM",Km_NoAtendidos[[#This Row],[DIAS]]="LUN A SAB"),INT(($R3-$Q3 + WEEKDAY($Q3-$X$1))/7),0)</f>
        <v>0</v>
      </c>
      <c r="Y3" s="80">
        <f>IF(OR(Km_NoAtendidos[[#This Row],[DIAS]]="DOMINGO",Km_NoAtendidos[[#This Row],[DIAS]]="LUN - MIE - VIE - DOM",Km_NoAtendidos[[#This Row],[DIAS]]="MAR - JUE - SAB - DOM",Km_NoAtendidos[[#This Row],[DIAS]]="LUN A DOM"),INT(($R3-$Q3 + WEEKDAY($Q3-$Y$1))/7),0)</f>
        <v>0</v>
      </c>
      <c r="Z3" s="81">
        <f>SUM(Km_NoAtendidos[[#This Row],[LUNES]:[DOMINGO]])</f>
        <v>0</v>
      </c>
      <c r="AA3" s="82">
        <f>Km_NoAtendidos[[#This Row],[KM BARRIDO NO ATENDIDOS - AREA PUBLICA]]*Km_NoAtendidos[[#This Row],[TOTAL DIAS NO ATENDIDOS ]]</f>
        <v>0</v>
      </c>
      <c r="AB3" s="82">
        <f>Km_NoAtendidos[[#This Row],[KM BARRIDO NO ATENDIDOS - VIAS]]*Km_NoAtendidos[[#This Row],[TOTAL DIAS NO ATENDIDOS ]]</f>
        <v>0</v>
      </c>
      <c r="AC3" s="82">
        <f>Km_NoAtendidos[[#This Row],[KM BARRIDO NO ATENDIDOS - TOTAL]]*Km_NoAtendidos[[#This Row],[TOTAL DIAS NO ATENDIDOS ]]</f>
        <v>0</v>
      </c>
      <c r="AD3" s="83"/>
    </row>
    <row r="4" spans="1:31" ht="15.5" thickTop="1" thickBot="1" x14ac:dyDescent="0.4">
      <c r="A4" s="72" t="str">
        <f>MID(Km_NoAtendidos[[#This Row],[MICRO]],1,3)</f>
        <v/>
      </c>
      <c r="B4" s="73"/>
      <c r="C4" s="72" t="str">
        <f>_xlfn.IFNA(VLOOKUP(Km_NoAtendidos[[#This Row],[MICRO]],Consolidado_Microrrutas[[MICRO]:[FRECUENCIA]],2,0),"")</f>
        <v/>
      </c>
      <c r="D4" s="72" t="str">
        <f>_xlfn.IFNA(VLOOKUP(Km_NoAtendidos[[#This Row],[MICRO]],Consolidado_Microrrutas[[MICRO]:[FRECUENCIA]],3,0),"")</f>
        <v/>
      </c>
      <c r="E4" s="72" t="str">
        <f>_xlfn.IFNA(VLOOKUP(Km_NoAtendidos[[#This Row],[MICRO]],Consolidado_Microrrutas[[MICRO]:[FRECUENCIA]],4,0),"")</f>
        <v/>
      </c>
      <c r="F4" s="72" t="str">
        <f>_xlfn.IFNA(VLOOKUP(Km_NoAtendidos[[#This Row],[MICRO]],Consolidado_Microrrutas[[MICRO]:[FRECUENCIA]],8,0),"")</f>
        <v/>
      </c>
      <c r="G4" s="72" t="str">
        <f>_xlfn.IFNA(VLOOKUP(Km_NoAtendidos[[#This Row],[MICRO]],Consolidado_Microrrutas[[MICRO]:[FRECUENCIA]],6,0),"")</f>
        <v/>
      </c>
      <c r="H4" s="72" t="str">
        <f>_xlfn.IFNA(VLOOKUP(Km_NoAtendidos[[#This Row],[MICRO]],Consolidado_Microrrutas[[MICRO]:[FRECUENCIA]],7,0),"")</f>
        <v/>
      </c>
      <c r="I4" s="72"/>
      <c r="J4" s="74"/>
      <c r="K4" s="75"/>
      <c r="L4" s="76"/>
      <c r="M4" s="77"/>
      <c r="N4" s="78">
        <f>ROUND(Km_NoAtendidos[[#This Row],[AREA (M2)]]*0.002,4)</f>
        <v>0</v>
      </c>
      <c r="O4" s="78">
        <f>ROUND(Km_NoAtendidos[[#This Row],[LONGITUD (M)]]*0.001*Km_NoAtendidos[[#This Row],[NUMERO BORDILLOS]],4)</f>
        <v>0</v>
      </c>
      <c r="P4" s="78">
        <f>Km_NoAtendidos[[#This Row],[KM BARRIDO NO ATENDIDOS - AREA PUBLICA]]+Km_NoAtendidos[[#This Row],[KM BARRIDO NO ATENDIDOS - VIAS]]</f>
        <v>0</v>
      </c>
      <c r="Q4" s="79"/>
      <c r="R4" s="79"/>
      <c r="S4" s="80">
        <f>IF(OR(Km_NoAtendidos[[#This Row],[DIAS]]="LUNES",Km_NoAtendidos[[#This Row],[DIAS]]="LUN - JUE",Km_NoAtendidos[[#This Row],[DIAS]]="LUN - MIE - VIE",Km_NoAtendidos[[#This Row],[DIAS]]="LUN - MIE - VIE - DOM",Km_NoAtendidos[[#This Row],[DIAS]]="LUN A DOM",Km_NoAtendidos[[#This Row],[DIAS]]="LUN A SAB",Km_NoAtendidos[[#This Row],[DIAS]]="LUN - VIE",Km_NoAtendidos[[#This Row],[DIAS]]="LUN - MIE"),INT(($R4-$Q4 + WEEKDAY($Q4-$S$1))/7),0)</f>
        <v>0</v>
      </c>
      <c r="T4" s="80">
        <f>IF(OR(Km_NoAtendidos[[#This Row],[DIAS]]="MARTES",Km_NoAtendidos[[#This Row],[DIAS]]="MAR - VIE",Km_NoAtendidos[[#This Row],[DIAS]]="MAR - JUE - SAB",Km_NoAtendidos[[#This Row],[DIAS]]="MAR - JUE - SAB - DOM",Km_NoAtendidos[[#This Row],[DIAS]]="LUN A DOM",Km_NoAtendidos[[#This Row],[DIAS]]="LUN A SAB"),INT(($R4-$Q4 + WEEKDAY($Q4-$T$1))/7),0)</f>
        <v>0</v>
      </c>
      <c r="U4" s="80">
        <f>IF(OR(Km_NoAtendidos[[#This Row],[DIAS]]="MIERCOLES",Km_NoAtendidos[[#This Row],[DIAS]]="MIE - SAB",Km_NoAtendidos[[#This Row],[DIAS]]="LUN - MIE - VIE",Km_NoAtendidos[[#This Row],[DIAS]]="LUN - MIE - VIE - DOM",Km_NoAtendidos[[#This Row],[DIAS]]="LUN A DOM",Km_NoAtendidos[[#This Row],[DIAS]]="LUN A SAB",Km_NoAtendidos[[#This Row],[DIAS]]="LUN - MIE"),INT(($R4-$Q4 + WEEKDAY($Q4-$U$1))/7),IF(C4="MIERCOLES CADA 15 DIAS",INT(($R4-$Q4 + WEEKDAY($Q4-$U$1))/7)/2,0))</f>
        <v>0</v>
      </c>
      <c r="V4" s="80">
        <f>IF(OR(Km_NoAtendidos[[#This Row],[DIAS]]="JUEVES",Km_NoAtendidos[[#This Row],[DIAS]]="LUN - JUE",Km_NoAtendidos[[#This Row],[DIAS]]="MAR - JUE - SAB",Km_NoAtendidos[[#This Row],[DIAS]]="MAR - JUE - SAB - DOM",Km_NoAtendidos[[#This Row],[DIAS]]="LUN A DOM",Km_NoAtendidos[[#This Row],[DIAS]]="LUN A SAB"),INT(($R4-$Q4 + WEEKDAY($Q4-$V$1))/7),0)</f>
        <v>0</v>
      </c>
      <c r="W4" s="80">
        <f>IF(OR(Km_NoAtendidos[[#This Row],[DIAS]]="VIERNES",Km_NoAtendidos[[#This Row],[DIAS]]="MAR - VIE",Km_NoAtendidos[[#This Row],[DIAS]]="LUN - MIE - VIE",Km_NoAtendidos[[#This Row],[DIAS]]="LUN - MIE - VIE - DOM",Km_NoAtendidos[[#This Row],[DIAS]]="LUN A DOM",Km_NoAtendidos[[#This Row],[DIAS]]="LUN A SAB",Km_NoAtendidos[[#This Row],[DIAS]]="LUN - VIE"),INT(($R4-$Q4 + WEEKDAY($Q4-$W$1))/7),0)</f>
        <v>0</v>
      </c>
      <c r="X4" s="80">
        <f>IF(OR(Km_NoAtendidos[[#This Row],[DIAS]]="SABADO",Km_NoAtendidos[[#This Row],[DIAS]]="MIE - SAB",Km_NoAtendidos[[#This Row],[DIAS]]="MAR - JUE - SAB",Km_NoAtendidos[[#This Row],[DIAS]]="MAR - JUE - SAB - DOM",Km_NoAtendidos[[#This Row],[DIAS]]="LUN A DOM",Km_NoAtendidos[[#This Row],[DIAS]]="LUN A SAB"),INT(($R4-$Q4 + WEEKDAY($Q4-$X$1))/7),0)</f>
        <v>0</v>
      </c>
      <c r="Y4" s="80">
        <f>IF(OR(Km_NoAtendidos[[#This Row],[DIAS]]="DOMINGO",Km_NoAtendidos[[#This Row],[DIAS]]="LUN - MIE - VIE - DOM",Km_NoAtendidos[[#This Row],[DIAS]]="MAR - JUE - SAB - DOM",Km_NoAtendidos[[#This Row],[DIAS]]="LUN A DOM"),INT(($R4-$Q4 + WEEKDAY($Q4-$Y$1))/7),0)</f>
        <v>0</v>
      </c>
      <c r="Z4" s="81">
        <f>SUM(Km_NoAtendidos[[#This Row],[LUNES]:[DOMINGO]])</f>
        <v>0</v>
      </c>
      <c r="AA4" s="82">
        <f>Km_NoAtendidos[[#This Row],[KM BARRIDO NO ATENDIDOS - AREA PUBLICA]]*Km_NoAtendidos[[#This Row],[TOTAL DIAS NO ATENDIDOS ]]</f>
        <v>0</v>
      </c>
      <c r="AB4" s="82">
        <f>Km_NoAtendidos[[#This Row],[KM BARRIDO NO ATENDIDOS - VIAS]]*Km_NoAtendidos[[#This Row],[TOTAL DIAS NO ATENDIDOS ]]</f>
        <v>0</v>
      </c>
      <c r="AC4" s="82">
        <f>Km_NoAtendidos[[#This Row],[KM BARRIDO NO ATENDIDOS - TOTAL]]*Km_NoAtendidos[[#This Row],[TOTAL DIAS NO ATENDIDOS ]]</f>
        <v>0</v>
      </c>
      <c r="AD4" s="83"/>
    </row>
    <row r="5" spans="1:31" ht="15.5" thickTop="1" thickBot="1" x14ac:dyDescent="0.4">
      <c r="A5" s="84" t="str">
        <f>MID(Km_NoAtendidos[[#This Row],[MICRO]],1,3)</f>
        <v/>
      </c>
      <c r="B5" s="73"/>
      <c r="C5" s="84" t="str">
        <f>_xlfn.IFNA(VLOOKUP(Km_NoAtendidos[[#This Row],[MICRO]],Consolidado_Microrrutas[[MICRO]:[FRECUENCIA]],2,0),"")</f>
        <v/>
      </c>
      <c r="D5" s="84" t="str">
        <f>_xlfn.IFNA(VLOOKUP(Km_NoAtendidos[[#This Row],[MICRO]],Consolidado_Microrrutas[[MICRO]:[FRECUENCIA]],3,0),"")</f>
        <v/>
      </c>
      <c r="E5" s="84" t="str">
        <f>_xlfn.IFNA(VLOOKUP(Km_NoAtendidos[[#This Row],[MICRO]],Consolidado_Microrrutas[[MICRO]:[FRECUENCIA]],4,0),"")</f>
        <v/>
      </c>
      <c r="F5" s="84" t="str">
        <f>_xlfn.IFNA(VLOOKUP(Km_NoAtendidos[[#This Row],[MICRO]],Consolidado_Microrrutas[[MICRO]:[FRECUENCIA]],8,0),"")</f>
        <v/>
      </c>
      <c r="G5" s="84" t="str">
        <f>_xlfn.IFNA(VLOOKUP(Km_NoAtendidos[[#This Row],[MICRO]],Consolidado_Microrrutas[[MICRO]:[FRECUENCIA]],6,0),"")</f>
        <v/>
      </c>
      <c r="H5" s="84" t="str">
        <f>_xlfn.IFNA(VLOOKUP(Km_NoAtendidos[[#This Row],[MICRO]],Consolidado_Microrrutas[[MICRO]:[FRECUENCIA]],7,0),"")</f>
        <v/>
      </c>
      <c r="I5" s="84"/>
      <c r="J5" s="85"/>
      <c r="K5" s="86"/>
      <c r="L5" s="87"/>
      <c r="M5" s="88"/>
      <c r="N5" s="89">
        <f>ROUND(Km_NoAtendidos[[#This Row],[AREA (M2)]]*0.002,4)</f>
        <v>0</v>
      </c>
      <c r="O5" s="89">
        <f>ROUND(Km_NoAtendidos[[#This Row],[LONGITUD (M)]]*0.001*Km_NoAtendidos[[#This Row],[NUMERO BORDILLOS]],4)</f>
        <v>0</v>
      </c>
      <c r="P5" s="89">
        <f>Km_NoAtendidos[[#This Row],[KM BARRIDO NO ATENDIDOS - AREA PUBLICA]]+Km_NoAtendidos[[#This Row],[KM BARRIDO NO ATENDIDOS - VIAS]]</f>
        <v>0</v>
      </c>
      <c r="Q5" s="90"/>
      <c r="R5" s="90"/>
      <c r="S5" s="91">
        <f>IF(OR(Km_NoAtendidos[[#This Row],[DIAS]]="LUNES",Km_NoAtendidos[[#This Row],[DIAS]]="LUN - JUE",Km_NoAtendidos[[#This Row],[DIAS]]="LUN - MIE - VIE",Km_NoAtendidos[[#This Row],[DIAS]]="LUN - MIE - VIE - DOM",Km_NoAtendidos[[#This Row],[DIAS]]="LUN A DOM",Km_NoAtendidos[[#This Row],[DIAS]]="LUN A SAB",Km_NoAtendidos[[#This Row],[DIAS]]="LUN - VIE",Km_NoAtendidos[[#This Row],[DIAS]]="LUN - MIE"),INT(($R5-$Q5 + WEEKDAY($Q5-$S$1))/7),0)</f>
        <v>0</v>
      </c>
      <c r="T5" s="91">
        <f>IF(OR(Km_NoAtendidos[[#This Row],[DIAS]]="MARTES",Km_NoAtendidos[[#This Row],[DIAS]]="MAR - VIE",Km_NoAtendidos[[#This Row],[DIAS]]="MAR - JUE - SAB",Km_NoAtendidos[[#This Row],[DIAS]]="MAR - JUE - SAB - DOM",Km_NoAtendidos[[#This Row],[DIAS]]="LUN A DOM",Km_NoAtendidos[[#This Row],[DIAS]]="LUN A SAB"),INT(($R5-$Q5 + WEEKDAY($Q5-$T$1))/7),0)</f>
        <v>0</v>
      </c>
      <c r="U5" s="91">
        <f>IF(OR(Km_NoAtendidos[[#This Row],[DIAS]]="MIERCOLES",Km_NoAtendidos[[#This Row],[DIAS]]="MIE - SAB",Km_NoAtendidos[[#This Row],[DIAS]]="LUN - MIE - VIE",Km_NoAtendidos[[#This Row],[DIAS]]="LUN - MIE - VIE - DOM",Km_NoAtendidos[[#This Row],[DIAS]]="LUN A DOM",Km_NoAtendidos[[#This Row],[DIAS]]="LUN A SAB",Km_NoAtendidos[[#This Row],[DIAS]]="LUN - MIE"),INT(($R5-$Q5 + WEEKDAY($Q5-$U$1))/7),IF(C5="MIERCOLES CADA 15 DIAS",INT(($R5-$Q5 + WEEKDAY($Q5-$U$1))/7)/2,0))</f>
        <v>0</v>
      </c>
      <c r="V5" s="91">
        <f>IF(OR(Km_NoAtendidos[[#This Row],[DIAS]]="JUEVES",Km_NoAtendidos[[#This Row],[DIAS]]="LUN - JUE",Km_NoAtendidos[[#This Row],[DIAS]]="MAR - JUE - SAB",Km_NoAtendidos[[#This Row],[DIAS]]="MAR - JUE - SAB - DOM",Km_NoAtendidos[[#This Row],[DIAS]]="LUN A DOM",Km_NoAtendidos[[#This Row],[DIAS]]="LUN A SAB"),INT(($R5-$Q5 + WEEKDAY($Q5-$V$1))/7),0)</f>
        <v>0</v>
      </c>
      <c r="W5" s="91">
        <f>IF(OR(Km_NoAtendidos[[#This Row],[DIAS]]="VIERNES",Km_NoAtendidos[[#This Row],[DIAS]]="MAR - VIE",Km_NoAtendidos[[#This Row],[DIAS]]="LUN - MIE - VIE",Km_NoAtendidos[[#This Row],[DIAS]]="LUN - MIE - VIE - DOM",Km_NoAtendidos[[#This Row],[DIAS]]="LUN A DOM",Km_NoAtendidos[[#This Row],[DIAS]]="LUN A SAB",Km_NoAtendidos[[#This Row],[DIAS]]="LUN - VIE"),INT(($R5-$Q5 + WEEKDAY($Q5-$W$1))/7),0)</f>
        <v>0</v>
      </c>
      <c r="X5" s="91">
        <f>IF(OR(Km_NoAtendidos[[#This Row],[DIAS]]="SABADO",Km_NoAtendidos[[#This Row],[DIAS]]="MIE - SAB",Km_NoAtendidos[[#This Row],[DIAS]]="MAR - JUE - SAB",Km_NoAtendidos[[#This Row],[DIAS]]="MAR - JUE - SAB - DOM",Km_NoAtendidos[[#This Row],[DIAS]]="LUN A DOM",Km_NoAtendidos[[#This Row],[DIAS]]="LUN A SAB"),INT(($R5-$Q5 + WEEKDAY($Q5-$X$1))/7),0)</f>
        <v>0</v>
      </c>
      <c r="Y5" s="91">
        <f>IF(OR(Km_NoAtendidos[[#This Row],[DIAS]]="DOMINGO",Km_NoAtendidos[[#This Row],[DIAS]]="LUN - MIE - VIE - DOM",Km_NoAtendidos[[#This Row],[DIAS]]="MAR - JUE - SAB - DOM",Km_NoAtendidos[[#This Row],[DIAS]]="LUN A DOM"),INT(($R5-$Q5 + WEEKDAY($Q5-$Y$1))/7),0)</f>
        <v>0</v>
      </c>
      <c r="Z5" s="92">
        <f>SUM(Km_NoAtendidos[[#This Row],[LUNES]:[DOMINGO]])</f>
        <v>0</v>
      </c>
      <c r="AA5" s="93">
        <f>Km_NoAtendidos[[#This Row],[KM BARRIDO NO ATENDIDOS - AREA PUBLICA]]*Km_NoAtendidos[[#This Row],[TOTAL DIAS NO ATENDIDOS ]]</f>
        <v>0</v>
      </c>
      <c r="AB5" s="93">
        <f>Km_NoAtendidos[[#This Row],[KM BARRIDO NO ATENDIDOS - VIAS]]*Km_NoAtendidos[[#This Row],[TOTAL DIAS NO ATENDIDOS ]]</f>
        <v>0</v>
      </c>
      <c r="AC5" s="93">
        <f>Km_NoAtendidos[[#This Row],[KM BARRIDO NO ATENDIDOS - TOTAL]]*Km_NoAtendidos[[#This Row],[TOTAL DIAS NO ATENDIDOS ]]</f>
        <v>0</v>
      </c>
      <c r="AD5" s="83"/>
    </row>
    <row r="6" spans="1:31" ht="15.5" thickTop="1" thickBot="1" x14ac:dyDescent="0.4">
      <c r="A6" s="94"/>
      <c r="B6" s="95"/>
      <c r="C6" s="95"/>
      <c r="D6" s="95"/>
      <c r="E6" s="95"/>
      <c r="F6" s="95"/>
      <c r="G6" s="95"/>
      <c r="H6" s="95"/>
      <c r="I6" s="95"/>
      <c r="J6" s="95"/>
      <c r="K6" s="96"/>
      <c r="L6" s="96"/>
      <c r="M6" s="97"/>
      <c r="N6" s="98">
        <f>SUBTOTAL(109,Km_NoAtendidos[KM BARRIDO NO ATENDIDOS - AREA PUBLICA])</f>
        <v>0</v>
      </c>
      <c r="O6" s="99">
        <f>SUBTOTAL(109,Km_NoAtendidos[KM BARRIDO NO ATENDIDOS - VIAS])</f>
        <v>0</v>
      </c>
      <c r="P6" s="100">
        <f>SUBTOTAL(109,Km_NoAtendidos[KM BARRIDO NO ATENDIDOS - TOTAL])</f>
        <v>0</v>
      </c>
      <c r="Q6" s="95"/>
      <c r="R6" s="95"/>
      <c r="S6" s="95"/>
      <c r="T6" s="95"/>
      <c r="U6" s="95"/>
      <c r="V6" s="95"/>
      <c r="W6" s="95"/>
      <c r="X6" s="95"/>
      <c r="Y6" s="95"/>
      <c r="Z6" s="101"/>
      <c r="AA6" s="102">
        <f>SUBTOTAL(109,Km_NoAtendidos[KM MES NO ATENDIDOS - AREA PUBLICA])</f>
        <v>0</v>
      </c>
      <c r="AB6" s="103">
        <f>SUBTOTAL(109,Km_NoAtendidos[KM MES NO ATENDIDOS - VIAS])</f>
        <v>0</v>
      </c>
      <c r="AC6" s="104">
        <f>SUBTOTAL(109,Km_NoAtendidos[KM MES NO ATENDIDOS - TOTAL])</f>
        <v>0</v>
      </c>
      <c r="AD6" s="105"/>
    </row>
    <row r="8" spans="1:31" x14ac:dyDescent="0.35">
      <c r="AE8" s="106"/>
    </row>
  </sheetData>
  <mergeCells count="1">
    <mergeCell ref="L1:M1"/>
  </mergeCells>
  <pageMargins left="0.7" right="0.7" top="0.75" bottom="0.75" header="0.3" footer="0.3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BDB7C3DB-721A-4E4B-96E3-DFB9BA09E545}">
          <x14:formula1>
            <xm:f>'Consolidado_Microrrutas'!$B$22:$B$361</xm:f>
          </x14:formula1>
          <xm:sqref>B3:B5</xm:sqref>
        </x14:dataValidation>
        <x14:dataValidation type="list" allowBlank="1" showInputMessage="1" showErrorMessage="1" xr:uid="{AAC2896F-CE0F-433C-AEB4-B0ECCC785B7B}">
          <x14:formula1>
            <xm:f>Instructivod!$A$2:$A$11</xm:f>
          </x14:formula1>
          <xm:sqref>I3:I5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F07583-4A0D-457E-A1BD-6B1BF42A7E65}">
  <dimension ref="A1:C44"/>
  <sheetViews>
    <sheetView showGridLines="0" zoomScale="85" zoomScaleNormal="85" workbookViewId="0">
      <selection sqref="A1:XFD1048576"/>
    </sheetView>
  </sheetViews>
  <sheetFormatPr baseColWidth="10" defaultRowHeight="14.5" x14ac:dyDescent="0.35"/>
  <cols>
    <col min="1" max="2" width="55.26953125" style="14" customWidth="1"/>
    <col min="3" max="3" width="98.54296875" style="14" customWidth="1"/>
    <col min="4" max="4" width="55.26953125" style="14" customWidth="1"/>
    <col min="5" max="16384" width="10.90625" style="14"/>
  </cols>
  <sheetData>
    <row r="1" spans="1:3" ht="15" thickTop="1" x14ac:dyDescent="0.35">
      <c r="A1" s="107" t="s">
        <v>139</v>
      </c>
      <c r="B1" s="107" t="s">
        <v>140</v>
      </c>
      <c r="C1" s="108" t="s">
        <v>141</v>
      </c>
    </row>
    <row r="2" spans="1:3" ht="15" thickBot="1" x14ac:dyDescent="0.4">
      <c r="A2" s="109" t="s">
        <v>142</v>
      </c>
      <c r="B2" s="110" t="s">
        <v>31</v>
      </c>
      <c r="C2" s="111" t="s">
        <v>143</v>
      </c>
    </row>
    <row r="3" spans="1:3" ht="15" thickBot="1" x14ac:dyDescent="0.4">
      <c r="A3" s="112"/>
      <c r="B3" s="113" t="s">
        <v>32</v>
      </c>
      <c r="C3" s="114"/>
    </row>
    <row r="4" spans="1:3" ht="15" thickBot="1" x14ac:dyDescent="0.4">
      <c r="A4" s="112"/>
      <c r="B4" s="113" t="s">
        <v>144</v>
      </c>
      <c r="C4" s="114"/>
    </row>
    <row r="5" spans="1:3" ht="15" thickBot="1" x14ac:dyDescent="0.4">
      <c r="A5" s="112"/>
      <c r="B5" s="113" t="s">
        <v>0</v>
      </c>
      <c r="C5" s="114"/>
    </row>
    <row r="6" spans="1:3" ht="15" thickBot="1" x14ac:dyDescent="0.4">
      <c r="A6" s="112"/>
      <c r="B6" s="113" t="s">
        <v>1</v>
      </c>
      <c r="C6" s="114"/>
    </row>
    <row r="7" spans="1:3" ht="15" thickBot="1" x14ac:dyDescent="0.4">
      <c r="A7" s="112"/>
      <c r="B7" s="113" t="s">
        <v>2</v>
      </c>
      <c r="C7" s="114"/>
    </row>
    <row r="8" spans="1:3" ht="15" thickBot="1" x14ac:dyDescent="0.4">
      <c r="A8" s="112"/>
      <c r="B8" s="113" t="s">
        <v>145</v>
      </c>
      <c r="C8" s="114"/>
    </row>
    <row r="9" spans="1:3" ht="15" thickBot="1" x14ac:dyDescent="0.4">
      <c r="A9" s="112"/>
      <c r="B9" s="113" t="s">
        <v>146</v>
      </c>
      <c r="C9" s="114"/>
    </row>
    <row r="10" spans="1:3" ht="15" thickBot="1" x14ac:dyDescent="0.4">
      <c r="A10" s="112"/>
      <c r="B10" s="113" t="s">
        <v>3</v>
      </c>
      <c r="C10" s="114"/>
    </row>
    <row r="11" spans="1:3" ht="15" thickBot="1" x14ac:dyDescent="0.4">
      <c r="A11" s="112"/>
      <c r="B11" s="113" t="s">
        <v>34</v>
      </c>
      <c r="C11" s="114"/>
    </row>
    <row r="12" spans="1:3" ht="15" thickBot="1" x14ac:dyDescent="0.4">
      <c r="A12" s="112"/>
      <c r="B12" s="113" t="s">
        <v>147</v>
      </c>
      <c r="C12" s="114"/>
    </row>
    <row r="13" spans="1:3" ht="15" thickBot="1" x14ac:dyDescent="0.4">
      <c r="A13" s="112"/>
      <c r="B13" s="113" t="s">
        <v>148</v>
      </c>
      <c r="C13" s="114"/>
    </row>
    <row r="14" spans="1:3" ht="15" thickBot="1" x14ac:dyDescent="0.4">
      <c r="A14" s="112"/>
      <c r="B14" s="113" t="s">
        <v>149</v>
      </c>
      <c r="C14" s="114"/>
    </row>
    <row r="15" spans="1:3" ht="15" thickBot="1" x14ac:dyDescent="0.4">
      <c r="A15" s="112"/>
      <c r="B15" s="113" t="s">
        <v>150</v>
      </c>
      <c r="C15" s="114"/>
    </row>
    <row r="16" spans="1:3" ht="15" thickBot="1" x14ac:dyDescent="0.4">
      <c r="A16" s="112"/>
      <c r="B16" s="113" t="s">
        <v>151</v>
      </c>
      <c r="C16" s="114"/>
    </row>
    <row r="17" spans="1:3" ht="15" thickBot="1" x14ac:dyDescent="0.4">
      <c r="A17" s="112"/>
      <c r="B17" s="113" t="s">
        <v>152</v>
      </c>
      <c r="C17" s="114"/>
    </row>
    <row r="18" spans="1:3" ht="15" thickBot="1" x14ac:dyDescent="0.4">
      <c r="A18" s="112"/>
      <c r="B18" s="113" t="s">
        <v>153</v>
      </c>
      <c r="C18" s="114"/>
    </row>
    <row r="19" spans="1:3" ht="15" thickBot="1" x14ac:dyDescent="0.4">
      <c r="A19" s="112"/>
      <c r="B19" s="113" t="s">
        <v>154</v>
      </c>
      <c r="C19" s="114"/>
    </row>
    <row r="20" spans="1:3" ht="15" thickBot="1" x14ac:dyDescent="0.4">
      <c r="A20" s="112"/>
      <c r="B20" s="113" t="s">
        <v>155</v>
      </c>
      <c r="C20" s="114"/>
    </row>
    <row r="21" spans="1:3" ht="15" thickBot="1" x14ac:dyDescent="0.4">
      <c r="A21" s="112"/>
      <c r="B21" s="113" t="s">
        <v>156</v>
      </c>
      <c r="C21" s="115"/>
    </row>
    <row r="22" spans="1:3" x14ac:dyDescent="0.35">
      <c r="A22" s="112"/>
      <c r="B22" s="116" t="s">
        <v>157</v>
      </c>
      <c r="C22" s="117" t="s">
        <v>158</v>
      </c>
    </row>
    <row r="23" spans="1:3" x14ac:dyDescent="0.35">
      <c r="A23" s="118" t="s">
        <v>77</v>
      </c>
      <c r="B23" s="119" t="s">
        <v>159</v>
      </c>
      <c r="C23" s="111" t="s">
        <v>160</v>
      </c>
    </row>
    <row r="24" spans="1:3" x14ac:dyDescent="0.35">
      <c r="A24" s="120"/>
      <c r="B24" s="121" t="s">
        <v>161</v>
      </c>
      <c r="C24" s="114"/>
    </row>
    <row r="25" spans="1:3" x14ac:dyDescent="0.35">
      <c r="A25" s="120"/>
      <c r="B25" s="121" t="s">
        <v>162</v>
      </c>
      <c r="C25" s="114"/>
    </row>
    <row r="26" spans="1:3" x14ac:dyDescent="0.35">
      <c r="A26" s="120"/>
      <c r="B26" s="121" t="s">
        <v>163</v>
      </c>
      <c r="C26" s="114"/>
    </row>
    <row r="27" spans="1:3" x14ac:dyDescent="0.35">
      <c r="A27" s="120"/>
      <c r="B27" s="121" t="s">
        <v>164</v>
      </c>
      <c r="C27" s="114"/>
    </row>
    <row r="28" spans="1:3" x14ac:dyDescent="0.35">
      <c r="A28" s="120"/>
      <c r="B28" s="121" t="s">
        <v>165</v>
      </c>
      <c r="C28" s="114"/>
    </row>
    <row r="29" spans="1:3" x14ac:dyDescent="0.35">
      <c r="A29" s="120"/>
      <c r="B29" s="121" t="s">
        <v>166</v>
      </c>
      <c r="C29" s="114"/>
    </row>
    <row r="30" spans="1:3" x14ac:dyDescent="0.35">
      <c r="A30" s="120"/>
      <c r="B30" s="121" t="s">
        <v>167</v>
      </c>
      <c r="C30" s="114"/>
    </row>
    <row r="31" spans="1:3" x14ac:dyDescent="0.35">
      <c r="A31" s="120"/>
      <c r="B31" s="121" t="s">
        <v>168</v>
      </c>
      <c r="C31" s="114"/>
    </row>
    <row r="32" spans="1:3" x14ac:dyDescent="0.35">
      <c r="A32" s="120"/>
      <c r="B32" s="121" t="s">
        <v>169</v>
      </c>
      <c r="C32" s="122" t="s">
        <v>170</v>
      </c>
    </row>
    <row r="33" spans="1:3" x14ac:dyDescent="0.35">
      <c r="A33" s="118" t="s">
        <v>171</v>
      </c>
      <c r="B33" s="119" t="s">
        <v>94</v>
      </c>
      <c r="C33" s="123" t="s">
        <v>172</v>
      </c>
    </row>
    <row r="34" spans="1:3" x14ac:dyDescent="0.35">
      <c r="A34" s="120"/>
      <c r="B34" s="121" t="s">
        <v>173</v>
      </c>
      <c r="C34" s="122" t="s">
        <v>174</v>
      </c>
    </row>
    <row r="35" spans="1:3" x14ac:dyDescent="0.35">
      <c r="A35" s="120"/>
      <c r="B35" s="121" t="s">
        <v>175</v>
      </c>
      <c r="C35" s="122" t="s">
        <v>176</v>
      </c>
    </row>
    <row r="36" spans="1:3" x14ac:dyDescent="0.35">
      <c r="A36" s="120"/>
      <c r="B36" s="121" t="s">
        <v>177</v>
      </c>
      <c r="C36" s="122" t="s">
        <v>178</v>
      </c>
    </row>
    <row r="37" spans="1:3" x14ac:dyDescent="0.35">
      <c r="A37" s="120"/>
      <c r="B37" s="121" t="s">
        <v>179</v>
      </c>
      <c r="C37" s="122" t="s">
        <v>180</v>
      </c>
    </row>
    <row r="38" spans="1:3" x14ac:dyDescent="0.35">
      <c r="A38" s="120"/>
      <c r="B38" s="121" t="s">
        <v>181</v>
      </c>
      <c r="C38" s="122" t="s">
        <v>182</v>
      </c>
    </row>
    <row r="39" spans="1:3" ht="29" x14ac:dyDescent="0.35">
      <c r="A39" s="120"/>
      <c r="B39" s="121" t="s">
        <v>183</v>
      </c>
      <c r="C39" s="122" t="s">
        <v>184</v>
      </c>
    </row>
    <row r="40" spans="1:3" x14ac:dyDescent="0.35">
      <c r="A40" s="120"/>
      <c r="B40" s="121" t="s">
        <v>185</v>
      </c>
      <c r="C40" s="122" t="s">
        <v>186</v>
      </c>
    </row>
    <row r="41" spans="1:3" x14ac:dyDescent="0.35">
      <c r="A41" s="120"/>
      <c r="B41" s="121" t="s">
        <v>187</v>
      </c>
      <c r="C41" s="122" t="s">
        <v>188</v>
      </c>
    </row>
    <row r="42" spans="1:3" x14ac:dyDescent="0.35">
      <c r="A42" s="120"/>
      <c r="B42" s="121" t="s">
        <v>189</v>
      </c>
      <c r="C42" s="122" t="s">
        <v>190</v>
      </c>
    </row>
    <row r="43" spans="1:3" ht="15" thickBot="1" x14ac:dyDescent="0.4">
      <c r="A43" s="124"/>
      <c r="B43" s="125" t="s">
        <v>191</v>
      </c>
      <c r="C43" s="126" t="s">
        <v>192</v>
      </c>
    </row>
    <row r="44" spans="1:3" ht="15" thickTop="1" x14ac:dyDescent="0.35"/>
  </sheetData>
  <mergeCells count="5">
    <mergeCell ref="A2:A22"/>
    <mergeCell ref="C2:C21"/>
    <mergeCell ref="A23:A32"/>
    <mergeCell ref="C23:C31"/>
    <mergeCell ref="A33:A4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997BBA-E0DB-49BC-A9FA-B915D719C8A5}">
  <dimension ref="A1:A11"/>
  <sheetViews>
    <sheetView workbookViewId="0">
      <selection activeCell="A2" sqref="A2"/>
    </sheetView>
  </sheetViews>
  <sheetFormatPr baseColWidth="10" defaultRowHeight="14.5" x14ac:dyDescent="0.35"/>
  <cols>
    <col min="1" max="1" width="22" bestFit="1" customWidth="1"/>
  </cols>
  <sheetData>
    <row r="1" spans="1:1" x14ac:dyDescent="0.35">
      <c r="A1" t="s">
        <v>126</v>
      </c>
    </row>
    <row r="2" spans="1:1" x14ac:dyDescent="0.35">
      <c r="A2" t="s">
        <v>121</v>
      </c>
    </row>
    <row r="3" spans="1:1" x14ac:dyDescent="0.35">
      <c r="A3" t="s">
        <v>124</v>
      </c>
    </row>
    <row r="4" spans="1:1" x14ac:dyDescent="0.35">
      <c r="A4" t="s">
        <v>119</v>
      </c>
    </row>
    <row r="5" spans="1:1" x14ac:dyDescent="0.35">
      <c r="A5" t="s">
        <v>117</v>
      </c>
    </row>
    <row r="6" spans="1:1" x14ac:dyDescent="0.35">
      <c r="A6" t="s">
        <v>125</v>
      </c>
    </row>
    <row r="7" spans="1:1" x14ac:dyDescent="0.35">
      <c r="A7" t="s">
        <v>118</v>
      </c>
    </row>
    <row r="8" spans="1:1" x14ac:dyDescent="0.35">
      <c r="A8" t="s">
        <v>122</v>
      </c>
    </row>
    <row r="9" spans="1:1" x14ac:dyDescent="0.35">
      <c r="A9" t="s">
        <v>120</v>
      </c>
    </row>
    <row r="10" spans="1:1" x14ac:dyDescent="0.35">
      <c r="A10" t="s">
        <v>92</v>
      </c>
    </row>
    <row r="11" spans="1:1" x14ac:dyDescent="0.35">
      <c r="A11" t="s">
        <v>123</v>
      </c>
    </row>
  </sheetData>
  <sortState xmlns:xlrd2="http://schemas.microsoft.com/office/spreadsheetml/2017/richdata2" ref="A2:A11">
    <sortCondition ref="A2:A11"/>
  </sortState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6 7 3 e 3 f 1 b - 6 3 9 a - 4 a f 7 - 8 b 3 1 - 5 d 3 7 8 c e 2 3 5 b 4 "   x m l n s = " h t t p : / / s c h e m a s . m i c r o s o f t . c o m / D a t a M a s h u p " > A A A A A J o J A A B Q S w M E F A A C A A g A I k N K W i 1 U k / 2 l A A A A 9 w A A A B I A H A B D b 2 5 m a W c v U G F j a 2 F n Z S 5 4 b W w g o h g A K K A U A A A A A A A A A A A A A A A A A A A A A A A A A A A A h Y 8 x D o I w G I W v Q r r T F h g E 8 l M G V o k m J s a 1 K R U a o R h a L H d z 8 E h e Q Y y i b o 7 v e 9 / w 3 v 1 6 g 3 z q W u 8 i B 6 N 6 n a E A U + R J L f p K 6 T p D o z 3 6 M c o Z b L k 4 8 V p 6 s 6 x N O p k q Q 4 2 1 5 5 Q Q 5 x x 2 E e 6 H m o S U B u R Q r n e i k R 1 H H 1 n 9 l 3 2 l j e V a S M R g / x r D Q h x E C Q 7 i V Y I p k I V C q f T X C O f B z / Y H Q j G 2 d h w k k 8 Y v N k C W C O R 9 g j 0 A U E s D B B Q A A g A I A C J D S l o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i Q 0 p a z x A B o p M G A A B q I g A A E w A c A E Z v c m 1 1 b G F z L 1 N l Y 3 R p b 2 4 x L m 0 g o h g A K K A U A A A A A A A A A A A A A A A A A A A A A A A A A A A A 7 V n d b t s 2 F L 4 P k H c g V G B w M M 1 d h m E 3 X Q c o t t t 6 d W x P d j K g r m H Q E p N o l U S N k r K 0 h p 9 q d 7 v t i + 2 Q + q M k S n L W Z g v Q J U g i k 0 f n f O e H H w + Z k F i R Q 3 2 0 S P 6 e P j s + O j 4 K b z A j N n I 3 t w 4 O N 5 5 j M c p Y H O H N G W b M s e k 5 9 m P s o u f I J d H x E Y K v G X O u i Q 8 j o z u L u P 1 f K X u 3 p f R d 7 4 X j k v 6 A + h H x o 7 D 3 R B t g F p A I I x M 7 H z T 0 F d L e D n F E w 8 3 i 1 f z t O 2 + z T f R v P G G g f + e G 2 o m O / N h 1 d R S x m J z o i b k O Z K c A J E G 0 W 0 2 x R 5 5 r H S 9 o 6 / 0 K g O B 1 q v + J N v I t v C U f s E 1 D F D D q 0 V s Q D j V Q v M R b 8 G n O x y L y i m C b s L D X B U h H q / Q N w 3 U X F n Y x C 5 9 z j 9 Y n u c l L 7 F K G G C F e 4 G J u u b B m E h i y C E j E p N c I T t f 6 8 A P f q T j L 3 l u S u 0 j f a V K A O V p N R 9 r i B g d k M y H + d X S j 7 Q s s S y e g y M L e 1 i n h W D L s h 1 e U e Q P q x p 6 / f B 8 Q n t U 6 c n 2 n M h e B P G T T 2 x K 2 1 9 G u b L 0 + f c W I F R P f c v B 3 m 1 O Y H / v R D 9 / 3 u d G 9 B H U W M R w i S w C C h 9 9 j J 8 I 2 l l K 1 I C 4 U d 4 K Y o y 3 7 B n E R W e P R q C K W r E A h g / I r x w V r C u 0 m / Y O r b s K i I 4 K t G 9 R b C V N r 9 O N P o q h P q v r x N Y u D s v 6 X j M Z B r w 6 A B y g B z m O 1 0 1 6 f o z P D N M f D G f o G X Y 6 N R W Z 0 4 o R R f x F 7 v V X F P S i 9 L O S u y 2 1 l s d + f H B 8 5 f h M y m S G C D f y B u g / i r e t Y 8 P B Y C K I d W J 0 f 2 u U / m R 4 6 4 D w 2 d h B g a / S Q f z Z g + g H J I r N + T 7 a Q s L V S y Q M S C Q 4 i G M I J B C W t J L 5 J R g e Z O U Y o s 4 l f t m i K Q V a Y b C Q Y i c X K K N q M H 0 Z q S o j d j M b L i i J Y 8 x 5 + / / G v 0 I p d 2 U K l O E I V w + 0 q E e U a + x d B Q F i a 4 A g G 9 s 3 + n D Y 4 p E S W O i S T S O 4 6 s h 0 f e w 4 U K 5 a W u H N L o z p s v l E J y h 3 C L 8 e 3 l C K r w i / O w l 0 p 0 3 M S b + G D 0 0 Z C U H i h C 8 r 8 t s Y F 4 h U o p r l h / n I x 4 m D m E + O N w R 9 G i 8 F o a p j j G R q O 5 j N z O b 6 c C U o Y g a w x n J n 8 g z E d j q b i r Y v R d C n e f z O b G u h y Z A 7 F p 8 F 4 M J m Z F 0 u h c T 4 y l j A 7 U a 4 H C 5 p S n 3 p b R h T U Y k I V e q Q o H U U w e P U U X p R 2 x 3 R Y E E P u X l l C j A q B B r d L 4 i q Z h J P k 4 J R e K W a E Y B 6 4 k l A y m u D M A 1 o G m g w L k X K k S 2 L S l B A t p a E k W c w k Z r M U 1 Q z n u Z O S N 4 e 9 j v r Y F T X G W w Z y X V o y h m 0 n O e t 1 J L o W C H N k L M D Z s 8 l 4 U H Q 2 q y f K v K 6 / r k 2 I d N b H V X m r S x W p q s 8 l G V J Y T P J S n 5 A y U Z 8 s g q / Q m A V 8 3 b D x n n b u v A 3 p 0 a v d Y y 3 a 8 m 5 a o 9 u W n r W C r 7 V l z d d q p W l t y H F T 7 8 p t K H L f q T a p k I O 1 q l m h 3 Y a y 2 g 6 2 K F N J u x 2 p X g / W n v F P u + a 0 2 g + P f U Z a H c F P F 8 v B e k t M 1 6 5 b X m 8 H 6 0 / W Y c q P 7 f q l J X t 4 W A p S 7 Q i M t O Y P T a S S K Z s z W h b / L E f C R 3 h f 1 A x K d R R 8 s F u i F h i P 7 Q i Y X R C p T o X S W E Q j i M t / d V J s u F Y 6 4 C y p c O F f O W 6 K S W L d Y M B + n b 1 o 4 + g z H 0 Q n s 4 E x G Q + N I U / F M L k M 0 p Y X 5 l T 0 r q 9 m J t + G k u 7 d v B w P k u c y 6 O I 8 6 e H 0 g a 9 3 + k C H 1 8 x G b r U N d Q I E H k p + N v l S 5 i 4 l Z p n A g H 1 C 6 j o 2 h H J z n i / X U M l e i a N T E k b E / p k 6 f s s K L z U / H d f F J d n O u 2 s d c d O v H d / u T 8 h V N I s j w o o c L Q g i d w H 2 b e f j n 1 1 2 i 9 y N x C v i O e 3 Y E 5 8 P g q O 6 j K z v V M m w X E x + G L u R q B C o 5 E o x S T G + p 0 + l Y L Z f x J X j 3 n E n e I + w d 2 h q i X p D W A 5 B 1 9 R f q 9 v j Q 9 r b 5 o Z U 3 U w 2 N I M t v V x L G 9 b Y Q r U 2 N I r m 6 8 u M w 6 f e s N y n n v k u n R P 6 u T E w 0 9 u Q n N v P x / l Y T u U v z Y t 5 O l b Z i F 6 Y o w H E b D B O 7 y R K p H 9 + M Q X O n w P r 7 / / 5 x t R + F 7 F L f c i B d + x O i S c l b J X d S f K o 4 W 7 q C y v P 6 n R 1 b z i 8 8 1 V f V n f c d v 6 f g c 4 M 3 O d q T 9 G 3 V 7 Q v Z 8 v i + N t 1 J q 1 d h Q l s 6 + o 9 l G K h L y i L 2 u + 9 s g U 9 4 4 T Q N 0 K L A M P 5 1 8 r z r r p d r J 5 R p T b x 6 d O x F w A E z J C L E Z x z w T p n G P j A + 5 R E y I Q n g 1 k 3 z i 3 N j 8 O D m D E 4 A O e n Y g C T n U 7 n x v L V J p U X B u F M m p 6 X 1 7 t v 9 3 p m e X Q H z T Z h m S 1 E X M e D 5 s G 3 K T x m H G c T P n 9 D f 0 u x p J 5 w v Y g H k f + / 5 Y z A w Y w M x f v Q 4 f Q k v K s q m D X k e a V J o Z M U P v s b U E s B A i 0 A F A A C A A g A I k N K W i 1 U k / 2 l A A A A 9 w A A A B I A A A A A A A A A A A A A A A A A A A A A A E N v b m Z p Z y 9 Q Y W N r Y W d l L n h t b F B L A Q I t A B Q A A g A I A C J D S l o P y u m r p A A A A O k A A A A T A A A A A A A A A A A A A A A A A P E A A A B b Q 2 9 u d G V u d F 9 U e X B l c 1 0 u e G 1 s U E s B A i 0 A F A A C A A g A I k N K W s 8 Q A a K T B g A A a i I A A B M A A A A A A A A A A A A A A A A A 4 g E A A E Z v c m 1 1 b G F z L 1 N l Y 3 R p b 2 4 x L m 1 Q S w U G A A A A A A M A A w D C A A A A w g g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3 E g A A A A A A A C 6 S A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E V u d H J 5 I F R 5 c G U 9 I l F 1 Z X J 5 R 3 J v d X B z I i B W Y W x 1 Z T 0 i c 0 F R Q U F B Q U F B Q U F C e U J T V n Q 0 T H J l U T U z Z X p s U n l Y Y W V k Q k Z C a G R H Z 0 F B Q U F B Q U F B P S I g L z 4 8 L 1 N 0 Y W J s Z U V u d H J p Z X M + P C 9 J d G V t P j x J d G V t P j x J d G V t T G 9 j Y X R p b 2 4 + P E l 0 Z W 1 U e X B l P k Z v c m 1 1 b G E 8 L 0 l 0 Z W 1 U e X B l P j x J d G V t U G F 0 a D 5 T Z W N 0 a W 9 u M S 9 s X 3 Z p Y X N f b W l j c m 9 y c n V 0 Y V 9 C Y X J y a W R v T W F u d W F s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Z T M w N 2 R l N D A t Z W I 5 Y i 0 0 M T B m L T g 3 Y T I t M T Q 5 O T N m Z D E z N W E z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Z W R D b 2 1 w b G V 0 Z V J l c 3 V s d F R v V 2 9 y a 3 N o Z W V 0 I i B W Y W x 1 Z T 0 i b D A i I C 8 + P E V u d H J 5 I F R 5 c G U 9 I k F k Z G V k V G 9 E Y X R h T W 9 k Z W w i I F Z h b H V l P S J s M C I g L z 4 8 R W 5 0 c n k g V H l w Z T 0 i T m F 2 a W d h d G l v b l N 0 Z X B O Y W 1 l I i B W Y W x 1 Z T 0 i c 0 5 h d m V n Y W N p w 7 N u I i A v P j x F b n R y e S B U e X B l P S J G a W x s R X J y b 3 J D b 2 R l I i B W Y W x 1 Z T 0 i c 1 V u a 2 5 v d 2 4 i I C 8 + P E V u d H J 5 I F R 5 c G U 9 I k Z p b G x M Y X N 0 V X B k Y X R l Z C I g V m F s d W U 9 I m Q y M D I 1 L T A y L T E w V D E z O j I 0 O j U 4 L j U z M T A y N j l a I i A v P j x F b n R y e S B U e X B l P S J G a W x s U 3 R h d H V z I i B W Y W x 1 Z T 0 i c 0 N v b X B s Z X R l I i A v P j w v U 3 R h Y m x l R W 5 0 c m l l c z 4 8 L 0 l 0 Z W 0 + P E l 0 Z W 0 + P E l 0 Z W 1 M b 2 N h d G l v b j 4 8 S X R l b V R 5 c G U + R m 9 y b X V s Y T w v S X R l b V R 5 c G U + P E l 0 Z W 1 Q Y X R o P l N l Y 3 R p b 2 4 x L 2 x f d m l h c 1 9 t a W N y b 3 J y d X R h X 0 J h c n J p Z G 9 N Y W 5 1 Y W w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b F 9 2 a W F z X 2 1 p Y 3 J v c n J 1 d G F f Q m F y c m l k b 0 1 h b n V h b C 9 s X 3 Z p Y X N f b W l j c m 9 y c n V 0 Y V 9 C Y X J y a W R v T W F u d W F s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B f Y X J l Y X N f c H V i b G l j Y X N f Q m F y c m l k b 0 1 h b n V h b D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z E x Z j Q 2 N T Z i L T Q w N W Q t N G M 2 Y i 0 5 N T d h L W N i M T M z Y j g 1 M z R m O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m V z d W x 0 V H l w Z S I g V m F s d W U 9 I n N U Y W J s Z S I g L z 4 8 R W 5 0 c n k g V H l w Z T 0 i T m F 2 a W d h d G l v b l N 0 Z X B O Y W 1 l I i B W Y W x 1 Z T 0 i c 0 5 h d m V n Y W N p w 7 N u I i A v P j x F b n R y e S B U e X B l P S J G a W x s Z W R D b 2 1 w b G V 0 Z V J l c 3 V s d F R v V 2 9 y a 3 N o Z W V 0 I i B W Y W x 1 Z T 0 i b D A i I C 8 + P E V u d H J 5 I F R 5 c G U 9 I k F k Z G V k V G 9 E Y X R h T W 9 k Z W w i I F Z h b H V l P S J s M C I g L z 4 8 R W 5 0 c n k g V H l w Z T 0 i R m l s b E V y c m 9 y Q 2 9 k Z S I g V m F s d W U 9 I n N V b m t u b 3 d u I i A v P j x F b n R y e S B U e X B l P S J C d W Z m Z X J O Z X h 0 U m V m c m V z a C I g V m F s d W U 9 I m w x I i A v P j x F b n R y e S B U e X B l P S J G a W x s T G F z d F V w Z G F 0 Z W Q i I F Z h b H V l P S J k M j A y N S 0 w M i 0 x M F Q x M z o y N D o 1 O C 4 1 N D E w M D E y W i I g L z 4 8 R W 5 0 c n k g V H l w Z T 0 i R m l s b F N 0 Y X R 1 c y I g V m F s d W U 9 I n N D b 2 1 w b G V 0 Z S I g L z 4 8 L 1 N 0 Y W J s Z U V u d H J p Z X M + P C 9 J d G V t P j x J d G V t P j x J d G V t T G 9 j Y X R p b 2 4 + P E l 0 Z W 1 U e X B l P k Z v c m 1 1 b G E 8 L 0 l 0 Z W 1 U e X B l P j x J d G V t U G F 0 a D 5 T Z W N 0 a W 9 u M S 9 w X 2 F y Z W F z X 3 B 1 Y m x p Y 2 F z X 0 J h c n J p Z G 9 N Y W 5 1 Y W w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F 9 h c m V h c 1 9 w d W J s a W N h c 1 9 C Y X J y a W R v T W F u d W F s L 3 B f Y X J l Y X N f c H V i b G l j Y X N f Q m F y c m l k b 0 1 h b n V h b D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w X 2 F y Z W F z X 3 B 1 Y m x p Y 2 F z X 0 J h c n J p Z G 9 N Y W 5 1 Y W w v R W 5 j Y W J l e m F k b 3 M l M j B w c m 9 t b 3 Z p Z G 9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F 9 t a W N y b 3 J y d X R h X 0 J h c n J p Z G 9 N Y W 5 1 Y W w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N h O D V k N z J h N y 1 l Z m E 4 L T R m Z T I t Y W V m Z S 1 j M W N m M z Q 1 Z T Z j Y 2 I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d m l n Y X R p b 2 5 T d G V w T m F t Z S I g V m F s d W U 9 I n N O Y X Z l Z 2 F j a c O z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B Z G R l Z F R v R G F 0 Y U 1 v Z G V s I i B W Y W x 1 Z T 0 i b D A i I C 8 + P E V u d H J 5 I F R 5 c G U 9 I k Z p b G x F c n J v c k N v Z G U i I F Z h b H V l P S J z V W 5 r b m 9 3 b i I g L z 4 8 R W 5 0 c n k g V H l w Z T 0 i R m l s b E x h c 3 R V c G R h d G V k I i B W Y W x 1 Z T 0 i Z D I w M j U t M D I t M T B U M T M 6 M j Q 6 N T g u N T Q 1 O T g 3 O V o i I C 8 + P E V u d H J 5 I F R 5 c G U 9 I l J l Y 2 9 2 Z X J 5 V G F y Z 2 V 0 U 2 h l Z X Q i I F Z h b H V l P S J z S G 9 q Y T E i I C 8 + P E V u d H J 5 I F R 5 c G U 9 I l J l Y 2 9 2 Z X J 5 V G F y Z 2 V 0 Q 2 9 s d W 1 u I i B W Y W x 1 Z T 0 i b D E i I C 8 + P E V u d H J 5 I F R 5 c G U 9 I l J l Y 2 9 2 Z X J 5 V G F y Z 2 V 0 U m 9 3 I i B W Y W x 1 Z T 0 i b D E i I C 8 + P E V u d H J 5 I F R 5 c G U 9 I k Z p b G x D b 2 x 1 b W 5 U e X B l c y I g V m F s d W U 9 I n N C Z 1 l H Q m d Z R 0 J n W U Q i I C 8 + P E V u d H J 5 I F R 5 c G U 9 I k Z p b G x D b 2 x 1 b W 5 O Y W 1 l c y I g V m F s d W U 9 I n N b J n F 1 b 3 Q 7 b W F j c m 8 m c X V v d D s s J n F 1 b 3 Q 7 b W l j c m 8 m c X V v d D s s J n F 1 b 3 Q 7 R E l B U y Z x d W 9 0 O y w m c X V v d D t U V V J O T y Z x d W 9 0 O y w m c X V v d D t I T 1 J B U k l P J n F 1 b 3 Q 7 L C Z x d W 9 0 O 2 d y d X B v J n F 1 b 3 Q 7 L C Z x d W 9 0 O 0 x P Q 0 F M S U R B R C Z x d W 9 0 O y w m c X V v d D t T R V J W S U N J T y Z x d W 9 0 O y w m c X V v d D t m c m V j d W V u Y 2 l h M i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k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3 B f b W l j c m 9 y c n V 0 Y V 9 C Y X J y a W R v T W F u d W F s L 0 F 1 d G 9 S Z W 1 v d m V k Q 2 9 s d W 1 u c z E u e 2 1 h Y 3 J v L D B 9 J n F 1 b 3 Q 7 L C Z x d W 9 0 O 1 N l Y 3 R p b 2 4 x L 3 B f b W l j c m 9 y c n V 0 Y V 9 C Y X J y a W R v T W F u d W F s L 0 F 1 d G 9 S Z W 1 v d m V k Q 2 9 s d W 1 u c z E u e 2 1 p Y 3 J v L D F 9 J n F 1 b 3 Q 7 L C Z x d W 9 0 O 1 N l Y 3 R p b 2 4 x L 3 B f b W l j c m 9 y c n V 0 Y V 9 C Y X J y a W R v T W F u d W F s L 0 F 1 d G 9 S Z W 1 v d m V k Q 2 9 s d W 1 u c z E u e 0 R J Q V M s M n 0 m c X V v d D s s J n F 1 b 3 Q 7 U 2 V j d G l v b j E v c F 9 t a W N y b 3 J y d X R h X 0 J h c n J p Z G 9 N Y W 5 1 Y W w v Q X V 0 b 1 J l b W 9 2 Z W R D b 2 x 1 b W 5 z M S 5 7 V F V S T k 8 s M 3 0 m c X V v d D s s J n F 1 b 3 Q 7 U 2 V j d G l v b j E v c F 9 t a W N y b 3 J y d X R h X 0 J h c n J p Z G 9 N Y W 5 1 Y W w v Q X V 0 b 1 J l b W 9 2 Z W R D b 2 x 1 b W 5 z M S 5 7 S E 9 S Q V J J T y w 0 f S Z x d W 9 0 O y w m c X V v d D t T Z W N 0 a W 9 u M S 9 w X 2 1 p Y 3 J v c n J 1 d G F f Q m F y c m l k b 0 1 h b n V h b C 9 B d X R v U m V t b 3 Z l Z E N v b H V t b n M x L n t n c n V w b y w 1 f S Z x d W 9 0 O y w m c X V v d D t T Z W N 0 a W 9 u M S 9 w X 2 1 p Y 3 J v c n J 1 d G F f Q m F y c m l k b 0 1 h b n V h b C 9 B d X R v U m V t b 3 Z l Z E N v b H V t b n M x L n t M T 0 N B T E l E Q U Q s N n 0 m c X V v d D s s J n F 1 b 3 Q 7 U 2 V j d G l v b j E v c F 9 t a W N y b 3 J y d X R h X 0 J h c n J p Z G 9 N Y W 5 1 Y W w v Q X V 0 b 1 J l b W 9 2 Z W R D b 2 x 1 b W 5 z M S 5 7 U 0 V S V k l D S U 8 s N 3 0 m c X V v d D s s J n F 1 b 3 Q 7 U 2 V j d G l v b j E v c F 9 t a W N y b 3 J y d X R h X 0 J h c n J p Z G 9 N Y W 5 1 Y W w v Q X V 0 b 1 J l b W 9 2 Z W R D b 2 x 1 b W 5 z M S 5 7 Z n J l Y 3 V l b m N p Y T I s O H 0 m c X V v d D t d L C Z x d W 9 0 O 0 N v b H V t b k N v d W 5 0 J n F 1 b 3 Q 7 O j k s J n F 1 b 3 Q 7 S 2 V 5 Q 2 9 s d W 1 u T m F t Z X M m c X V v d D s 6 W 1 0 s J n F 1 b 3 Q 7 Q 2 9 s d W 1 u S W R l b n R p d G l l c y Z x d W 9 0 O z p b J n F 1 b 3 Q 7 U 2 V j d G l v b j E v c F 9 t a W N y b 3 J y d X R h X 0 J h c n J p Z G 9 N Y W 5 1 Y W w v Q X V 0 b 1 J l b W 9 2 Z W R D b 2 x 1 b W 5 z M S 5 7 b W F j c m 8 s M H 0 m c X V v d D s s J n F 1 b 3 Q 7 U 2 V j d G l v b j E v c F 9 t a W N y b 3 J y d X R h X 0 J h c n J p Z G 9 N Y W 5 1 Y W w v Q X V 0 b 1 J l b W 9 2 Z W R D b 2 x 1 b W 5 z M S 5 7 b W l j c m 8 s M X 0 m c X V v d D s s J n F 1 b 3 Q 7 U 2 V j d G l v b j E v c F 9 t a W N y b 3 J y d X R h X 0 J h c n J p Z G 9 N Y W 5 1 Y W w v Q X V 0 b 1 J l b W 9 2 Z W R D b 2 x 1 b W 5 z M S 5 7 R E l B U y w y f S Z x d W 9 0 O y w m c X V v d D t T Z W N 0 a W 9 u M S 9 w X 2 1 p Y 3 J v c n J 1 d G F f Q m F y c m l k b 0 1 h b n V h b C 9 B d X R v U m V t b 3 Z l Z E N v b H V t b n M x L n t U V V J O T y w z f S Z x d W 9 0 O y w m c X V v d D t T Z W N 0 a W 9 u M S 9 w X 2 1 p Y 3 J v c n J 1 d G F f Q m F y c m l k b 0 1 h b n V h b C 9 B d X R v U m V t b 3 Z l Z E N v b H V t b n M x L n t I T 1 J B U k l P L D R 9 J n F 1 b 3 Q 7 L C Z x d W 9 0 O 1 N l Y 3 R p b 2 4 x L 3 B f b W l j c m 9 y c n V 0 Y V 9 C Y X J y a W R v T W F u d W F s L 0 F 1 d G 9 S Z W 1 v d m V k Q 2 9 s d W 1 u c z E u e 2 d y d X B v L D V 9 J n F 1 b 3 Q 7 L C Z x d W 9 0 O 1 N l Y 3 R p b 2 4 x L 3 B f b W l j c m 9 y c n V 0 Y V 9 C Y X J y a W R v T W F u d W F s L 0 F 1 d G 9 S Z W 1 v d m V k Q 2 9 s d W 1 u c z E u e 0 x P Q 0 F M S U R B R C w 2 f S Z x d W 9 0 O y w m c X V v d D t T Z W N 0 a W 9 u M S 9 w X 2 1 p Y 3 J v c n J 1 d G F f Q m F y c m l k b 0 1 h b n V h b C 9 B d X R v U m V t b 3 Z l Z E N v b H V t b n M x L n t T R V J W S U N J T y w 3 f S Z x d W 9 0 O y w m c X V v d D t T Z W N 0 a W 9 u M S 9 w X 2 1 p Y 3 J v c n J 1 d G F f Q m F y c m l k b 0 1 h b n V h b C 9 B d X R v U m V t b 3 Z l Z E N v b H V t b n M x L n t m c m V j d W V u Y 2 l h M i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c F 9 t a W N y b 3 J y d X R h X 0 J h c n J p Z G 9 N Y W 5 1 Y W w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F 9 t a W N y b 3 J y d X R h X 0 J h c n J p Z G 9 N Y W 5 1 Y W w v c F 9 t a W N y b 3 J y d X R h X 0 J h c n J p Z G 9 N Y W 5 1 Y W w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F 9 t a W N y b 3 J y d X R h X 0 J h c n J p Z G 9 N Y W 5 1 Y W w v R W 5 j Y W J l e m F k b 3 M l M j B w c m 9 t b 3 Z p Z G 9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b F 9 2 a W F z X 2 1 p Y 3 J v c n J 1 d G F f Q m F y c m l k b 0 1 h b n V h b C 9 F b m N h Y m V 6 Y W R v c y U y M H B y b 2 1 v d m l k b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w X 2 1 p Y 3 J v c n J 1 d G F f Q m F y c m l k b 0 1 h b n V h b C 9 W Y W x v c i U y M H J l Z W 1 w b G F 6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F 9 t a W N y b 3 J y d X R h X 0 J h c n J p Z G 9 N Y W 5 1 Y W w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F 9 h c m V h c 1 9 w d W J s a W N h c 1 9 C Y X J y a W R v T W F u d W F s L 1 Z h b G 9 y J T I w c m V l b X B s Y X p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w X 2 F y Z W F z X 3 B 1 Y m x p Y 2 F z X 0 J h c n J p Z G 9 N Y W 5 1 Y W w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b F 9 2 a W F z X 2 1 p Y 3 J v c n J 1 d G F f Q m F y c m l k b 0 1 h b n V h b C 9 W Y W x v c i U y M H J l Z W 1 w b G F 6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b F 9 2 a W F z X 2 1 p Y 3 J v c n J 1 d G F f Q m F y c m l k b 0 1 h b n V h b C 9 U a X B v J T I w Y 2 F t Y m l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w X 2 1 p Y 3 J v c n J 1 d G F f Q m F y c m l k b 0 1 h b n V h b C 9 P d H J h c y U y M G N v b H V t b m F z J T I w c X V p d G F k Y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w X 2 1 p Y 3 J v c n J 1 d G F f Q m F y c m l k b 0 1 h b n V h b C 9 D b 2 x 1 b W 5 h c y U y M H J l b 3 J k Z W 5 h Z G F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2 9 u c 2 9 s a W R h Z G 9 f T W l j c m 9 y c n V 0 Y X M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N m Y j F j M j A 1 Y i 0 x Z m F h L T Q 2 N j g t O D c z N i 0 2 Y T g y M 2 M y M j E 3 Y T Y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l Z 2 F j a c O z b i I g L z 4 8 R W 5 0 c n k g V H l w Z T 0 i R m l s b F R h c m d l d C I g V m F s d W U 9 I n N D b 2 5 z b 2 x p Z G F k b 1 9 N a W N y b 3 J y d X R h c y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Q 2 9 s d W 1 u T m F t Z X M i I F Z h b H V l P S J z W y Z x d W 9 0 O 0 1 B Q 1 J P J n F 1 b 3 Q 7 L C Z x d W 9 0 O 0 1 J Q 1 J P J n F 1 b 3 Q 7 L C Z x d W 9 0 O 0 R J Q V M m c X V v d D s s J n F 1 b 3 Q 7 V F V S T k 8 m c X V v d D s s J n F 1 b 3 Q 7 S E 9 S Q V J J T y Z x d W 9 0 O y w m c X V v d D t H U l V Q T y Z x d W 9 0 O y w m c X V v d D t N V U 5 J Q 0 l Q S U 8 m c X V v d D s s J n F 1 b 3 Q 7 U 0 V S V k l D S U 8 m c X V v d D s s J n F 1 b 3 Q 7 R l J F Q 1 V F T k N J Q S Z x d W 9 0 O y w m c X V v d D t L T S B C Q V J S S U R P I C 0 g U E F S U V V F J n F 1 b 3 Q 7 L C Z x d W 9 0 O 0 t N I E J B U l J J R E 8 g L S B Q T E F a Q S Z x d W 9 0 O y w m c X V v d D t L T S B C Q V J S S U R P I C 0 g R V N D R U 5 B U k l P I E R F U E 9 S V E l W T y Z x d W 9 0 O y w m c X V v d D t L T S B C Q V J S S U R P I C 0 g U 0 V Q Q V J B R E 9 S J n F 1 b 3 Q 7 L C Z x d W 9 0 O 0 t N I E J B U l J J R E 8 g L S B B T k R F T i Z x d W 9 0 O y w m c X V v d D t L T S B C Q V J S S U R P I C 0 g U F V F T l R F J n F 1 b 3 Q 7 L C Z x d W 9 0 O 0 t N I E J B U l J J R E 8 g L S B a T 0 5 B I F Z F U k R F J n F 1 b 3 Q 7 L C Z x d W 9 0 O 0 t N I E J B U l J J R E 8 g L S B D S U N M T 1 J S V V R B J n F 1 b 3 Q 7 L C Z x d W 9 0 O 0 t N I E J B U l J J R E 8 g L S B Q R U F U T 0 5 B T C Z x d W 9 0 O y w m c X V v d D t L T S B C Q V J S S U R P I C 0 g Q V J F Q V M g U F V C T E l D Q V M m c X V v d D s s J n F 1 b 3 Q 7 S 0 0 g Q k F S U k l E T y A t I F Z J Q V M m c X V v d D s s J n F 1 b 3 Q 7 S 0 0 g Q k F S U k l E T y A t I F R P V E F M J n F 1 b 3 Q 7 X S I g L z 4 8 R W 5 0 c n k g V H l w Z T 0 i R m l s b E N v b H V t b l R 5 c G V z I i B W Y W x 1 Z T 0 i c 0 J n W U d C Z 1 l H Q m d Z R E J R V U Z C U V V G Q l F V R k J R V U E i I C 8 + P E V u d H J 5 I F R 5 c G U 9 I k Z p b G x M Y X N 0 V X B k Y X R l Z C I g V m F s d W U 9 I m Q y M D I 1 L T A y L T E w V D E z O j I 1 O j A 0 L j Q 3 O T k 2 M D R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3 V u d C I g V m F s d W U 9 I m w z N D A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M j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N v b n N v b G l k Y W R v X 0 1 p Y 3 J v c n J 1 d G F z L 0 F 1 d G 9 S Z W 1 v d m V k Q 2 9 s d W 1 u c z E u e 0 1 B Q 1 J P L D B 9 J n F 1 b 3 Q 7 L C Z x d W 9 0 O 1 N l Y 3 R p b 2 4 x L 0 N v b n N v b G l k Y W R v X 0 1 p Y 3 J v c n J 1 d G F z L 0 F 1 d G 9 S Z W 1 v d m V k Q 2 9 s d W 1 u c z E u e 0 1 J Q 1 J P L D F 9 J n F 1 b 3 Q 7 L C Z x d W 9 0 O 1 N l Y 3 R p b 2 4 x L 0 N v b n N v b G l k Y W R v X 0 1 p Y 3 J v c n J 1 d G F z L 0 F 1 d G 9 S Z W 1 v d m V k Q 2 9 s d W 1 u c z E u e 0 R J Q V M s M n 0 m c X V v d D s s J n F 1 b 3 Q 7 U 2 V j d G l v b j E v Q 2 9 u c 2 9 s a W R h Z G 9 f T W l j c m 9 y c n V 0 Y X M v Q X V 0 b 1 J l b W 9 2 Z W R D b 2 x 1 b W 5 z M S 5 7 V F V S T k 8 s M 3 0 m c X V v d D s s J n F 1 b 3 Q 7 U 2 V j d G l v b j E v Q 2 9 u c 2 9 s a W R h Z G 9 f T W l j c m 9 y c n V 0 Y X M v Q X V 0 b 1 J l b W 9 2 Z W R D b 2 x 1 b W 5 z M S 5 7 S E 9 S Q V J J T y w 0 f S Z x d W 9 0 O y w m c X V v d D t T Z W N 0 a W 9 u M S 9 D b 2 5 z b 2 x p Z G F k b 1 9 N a W N y b 3 J y d X R h c y 9 B d X R v U m V t b 3 Z l Z E N v b H V t b n M x L n t H U l V Q T y w 1 f S Z x d W 9 0 O y w m c X V v d D t T Z W N 0 a W 9 u M S 9 D b 2 5 z b 2 x p Z G F k b 1 9 N a W N y b 3 J y d X R h c y 9 B d X R v U m V t b 3 Z l Z E N v b H V t b n M x L n t N V U 5 J Q 0 l Q S U 8 s N n 0 m c X V v d D s s J n F 1 b 3 Q 7 U 2 V j d G l v b j E v Q 2 9 u c 2 9 s a W R h Z G 9 f T W l j c m 9 y c n V 0 Y X M v Q X V 0 b 1 J l b W 9 2 Z W R D b 2 x 1 b W 5 z M S 5 7 U 0 V S V k l D S U 8 s N 3 0 m c X V v d D s s J n F 1 b 3 Q 7 U 2 V j d G l v b j E v Q 2 9 u c 2 9 s a W R h Z G 9 f T W l j c m 9 y c n V 0 Y X M v Q X V 0 b 1 J l b W 9 2 Z W R D b 2 x 1 b W 5 z M S 5 7 R l J F Q 1 V F T k N J Q S w 4 f S Z x d W 9 0 O y w m c X V v d D t T Z W N 0 a W 9 u M S 9 D b 2 5 z b 2 x p Z G F k b 1 9 N a W N y b 3 J y d X R h c y 9 B d X R v U m V t b 3 Z l Z E N v b H V t b n M x L n t L T S B C Q V J S S U R P I C 0 g U E F S U V V F L D l 9 J n F 1 b 3 Q 7 L C Z x d W 9 0 O 1 N l Y 3 R p b 2 4 x L 0 N v b n N v b G l k Y W R v X 0 1 p Y 3 J v c n J 1 d G F z L 0 F 1 d G 9 S Z W 1 v d m V k Q 2 9 s d W 1 u c z E u e 0 t N I E J B U l J J R E 8 g L S B Q T E F a Q S w x M H 0 m c X V v d D s s J n F 1 b 3 Q 7 U 2 V j d G l v b j E v Q 2 9 u c 2 9 s a W R h Z G 9 f T W l j c m 9 y c n V 0 Y X M v Q X V 0 b 1 J l b W 9 2 Z W R D b 2 x 1 b W 5 z M S 5 7 S 0 0 g Q k F S U k l E T y A t I E V T Q 0 V O Q V J J T y B E R V B P U l R J V k 8 s M T F 9 J n F 1 b 3 Q 7 L C Z x d W 9 0 O 1 N l Y 3 R p b 2 4 x L 0 N v b n N v b G l k Y W R v X 0 1 p Y 3 J v c n J 1 d G F z L 0 F 1 d G 9 S Z W 1 v d m V k Q 2 9 s d W 1 u c z E u e 0 t N I E J B U l J J R E 8 g L S B T R V B B U k F E T 1 I s M T J 9 J n F 1 b 3 Q 7 L C Z x d W 9 0 O 1 N l Y 3 R p b 2 4 x L 0 N v b n N v b G l k Y W R v X 0 1 p Y 3 J v c n J 1 d G F z L 0 F 1 d G 9 S Z W 1 v d m V k Q 2 9 s d W 1 u c z E u e 0 t N I E J B U l J J R E 8 g L S B B T k R F T i w x M 3 0 m c X V v d D s s J n F 1 b 3 Q 7 U 2 V j d G l v b j E v Q 2 9 u c 2 9 s a W R h Z G 9 f T W l j c m 9 y c n V 0 Y X M v Q X V 0 b 1 J l b W 9 2 Z W R D b 2 x 1 b W 5 z M S 5 7 S 0 0 g Q k F S U k l E T y A t I F B V R U 5 U R S w x N H 0 m c X V v d D s s J n F 1 b 3 Q 7 U 2 V j d G l v b j E v Q 2 9 u c 2 9 s a W R h Z G 9 f T W l j c m 9 y c n V 0 Y X M v Q X V 0 b 1 J l b W 9 2 Z W R D b 2 x 1 b W 5 z M S 5 7 S 0 0 g Q k F S U k l E T y A t I F p P T k E g V k V S R E U s M T V 9 J n F 1 b 3 Q 7 L C Z x d W 9 0 O 1 N l Y 3 R p b 2 4 x L 0 N v b n N v b G l k Y W R v X 0 1 p Y 3 J v c n J 1 d G F z L 0 F 1 d G 9 S Z W 1 v d m V k Q 2 9 s d W 1 u c z E u e 0 t N I E J B U l J J R E 8 g L S B D S U N M T 1 J S V V R B L D E 2 f S Z x d W 9 0 O y w m c X V v d D t T Z W N 0 a W 9 u M S 9 D b 2 5 z b 2 x p Z G F k b 1 9 N a W N y b 3 J y d X R h c y 9 B d X R v U m V t b 3 Z l Z E N v b H V t b n M x L n t L T S B C Q V J S S U R P I C 0 g U E V B V E 9 O Q U w s M T d 9 J n F 1 b 3 Q 7 L C Z x d W 9 0 O 1 N l Y 3 R p b 2 4 x L 0 N v b n N v b G l k Y W R v X 0 1 p Y 3 J v c n J 1 d G F z L 0 F 1 d G 9 S Z W 1 v d m V k Q 2 9 s d W 1 u c z E u e 0 t N I E J B U l J J R E 8 g L S B B U k V B U y B Q V U J M S U N B U y w x O H 0 m c X V v d D s s J n F 1 b 3 Q 7 U 2 V j d G l v b j E v Q 2 9 u c 2 9 s a W R h Z G 9 f T W l j c m 9 y c n V 0 Y X M v Q X V 0 b 1 J l b W 9 2 Z W R D b 2 x 1 b W 5 z M S 5 7 S 0 0 g Q k F S U k l E T y A t I F Z J Q V M s M T l 9 J n F 1 b 3 Q 7 L C Z x d W 9 0 O 1 N l Y 3 R p b 2 4 x L 0 N v b n N v b G l k Y W R v X 0 1 p Y 3 J v c n J 1 d G F z L 0 F 1 d G 9 S Z W 1 v d m V k Q 2 9 s d W 1 u c z E u e 0 t N I E J B U l J J R E 8 g L S B U T 1 R B T C w y M H 0 m c X V v d D t d L C Z x d W 9 0 O 0 N v b H V t b k N v d W 5 0 J n F 1 b 3 Q 7 O j I x L C Z x d W 9 0 O 0 t l e U N v b H V t b k 5 h b W V z J n F 1 b 3 Q 7 O l t d L C Z x d W 9 0 O 0 N v b H V t b k l k Z W 5 0 a X R p Z X M m c X V v d D s 6 W y Z x d W 9 0 O 1 N l Y 3 R p b 2 4 x L 0 N v b n N v b G l k Y W R v X 0 1 p Y 3 J v c n J 1 d G F z L 0 F 1 d G 9 S Z W 1 v d m V k Q 2 9 s d W 1 u c z E u e 0 1 B Q 1 J P L D B 9 J n F 1 b 3 Q 7 L C Z x d W 9 0 O 1 N l Y 3 R p b 2 4 x L 0 N v b n N v b G l k Y W R v X 0 1 p Y 3 J v c n J 1 d G F z L 0 F 1 d G 9 S Z W 1 v d m V k Q 2 9 s d W 1 u c z E u e 0 1 J Q 1 J P L D F 9 J n F 1 b 3 Q 7 L C Z x d W 9 0 O 1 N l Y 3 R p b 2 4 x L 0 N v b n N v b G l k Y W R v X 0 1 p Y 3 J v c n J 1 d G F z L 0 F 1 d G 9 S Z W 1 v d m V k Q 2 9 s d W 1 u c z E u e 0 R J Q V M s M n 0 m c X V v d D s s J n F 1 b 3 Q 7 U 2 V j d G l v b j E v Q 2 9 u c 2 9 s a W R h Z G 9 f T W l j c m 9 y c n V 0 Y X M v Q X V 0 b 1 J l b W 9 2 Z W R D b 2 x 1 b W 5 z M S 5 7 V F V S T k 8 s M 3 0 m c X V v d D s s J n F 1 b 3 Q 7 U 2 V j d G l v b j E v Q 2 9 u c 2 9 s a W R h Z G 9 f T W l j c m 9 y c n V 0 Y X M v Q X V 0 b 1 J l b W 9 2 Z W R D b 2 x 1 b W 5 z M S 5 7 S E 9 S Q V J J T y w 0 f S Z x d W 9 0 O y w m c X V v d D t T Z W N 0 a W 9 u M S 9 D b 2 5 z b 2 x p Z G F k b 1 9 N a W N y b 3 J y d X R h c y 9 B d X R v U m V t b 3 Z l Z E N v b H V t b n M x L n t H U l V Q T y w 1 f S Z x d W 9 0 O y w m c X V v d D t T Z W N 0 a W 9 u M S 9 D b 2 5 z b 2 x p Z G F k b 1 9 N a W N y b 3 J y d X R h c y 9 B d X R v U m V t b 3 Z l Z E N v b H V t b n M x L n t N V U 5 J Q 0 l Q S U 8 s N n 0 m c X V v d D s s J n F 1 b 3 Q 7 U 2 V j d G l v b j E v Q 2 9 u c 2 9 s a W R h Z G 9 f T W l j c m 9 y c n V 0 Y X M v Q X V 0 b 1 J l b W 9 2 Z W R D b 2 x 1 b W 5 z M S 5 7 U 0 V S V k l D S U 8 s N 3 0 m c X V v d D s s J n F 1 b 3 Q 7 U 2 V j d G l v b j E v Q 2 9 u c 2 9 s a W R h Z G 9 f T W l j c m 9 y c n V 0 Y X M v Q X V 0 b 1 J l b W 9 2 Z W R D b 2 x 1 b W 5 z M S 5 7 R l J F Q 1 V F T k N J Q S w 4 f S Z x d W 9 0 O y w m c X V v d D t T Z W N 0 a W 9 u M S 9 D b 2 5 z b 2 x p Z G F k b 1 9 N a W N y b 3 J y d X R h c y 9 B d X R v U m V t b 3 Z l Z E N v b H V t b n M x L n t L T S B C Q V J S S U R P I C 0 g U E F S U V V F L D l 9 J n F 1 b 3 Q 7 L C Z x d W 9 0 O 1 N l Y 3 R p b 2 4 x L 0 N v b n N v b G l k Y W R v X 0 1 p Y 3 J v c n J 1 d G F z L 0 F 1 d G 9 S Z W 1 v d m V k Q 2 9 s d W 1 u c z E u e 0 t N I E J B U l J J R E 8 g L S B Q T E F a Q S w x M H 0 m c X V v d D s s J n F 1 b 3 Q 7 U 2 V j d G l v b j E v Q 2 9 u c 2 9 s a W R h Z G 9 f T W l j c m 9 y c n V 0 Y X M v Q X V 0 b 1 J l b W 9 2 Z W R D b 2 x 1 b W 5 z M S 5 7 S 0 0 g Q k F S U k l E T y A t I E V T Q 0 V O Q V J J T y B E R V B P U l R J V k 8 s M T F 9 J n F 1 b 3 Q 7 L C Z x d W 9 0 O 1 N l Y 3 R p b 2 4 x L 0 N v b n N v b G l k Y W R v X 0 1 p Y 3 J v c n J 1 d G F z L 0 F 1 d G 9 S Z W 1 v d m V k Q 2 9 s d W 1 u c z E u e 0 t N I E J B U l J J R E 8 g L S B T R V B B U k F E T 1 I s M T J 9 J n F 1 b 3 Q 7 L C Z x d W 9 0 O 1 N l Y 3 R p b 2 4 x L 0 N v b n N v b G l k Y W R v X 0 1 p Y 3 J v c n J 1 d G F z L 0 F 1 d G 9 S Z W 1 v d m V k Q 2 9 s d W 1 u c z E u e 0 t N I E J B U l J J R E 8 g L S B B T k R F T i w x M 3 0 m c X V v d D s s J n F 1 b 3 Q 7 U 2 V j d G l v b j E v Q 2 9 u c 2 9 s a W R h Z G 9 f T W l j c m 9 y c n V 0 Y X M v Q X V 0 b 1 J l b W 9 2 Z W R D b 2 x 1 b W 5 z M S 5 7 S 0 0 g Q k F S U k l E T y A t I F B V R U 5 U R S w x N H 0 m c X V v d D s s J n F 1 b 3 Q 7 U 2 V j d G l v b j E v Q 2 9 u c 2 9 s a W R h Z G 9 f T W l j c m 9 y c n V 0 Y X M v Q X V 0 b 1 J l b W 9 2 Z W R D b 2 x 1 b W 5 z M S 5 7 S 0 0 g Q k F S U k l E T y A t I F p P T k E g V k V S R E U s M T V 9 J n F 1 b 3 Q 7 L C Z x d W 9 0 O 1 N l Y 3 R p b 2 4 x L 0 N v b n N v b G l k Y W R v X 0 1 p Y 3 J v c n J 1 d G F z L 0 F 1 d G 9 S Z W 1 v d m V k Q 2 9 s d W 1 u c z E u e 0 t N I E J B U l J J R E 8 g L S B D S U N M T 1 J S V V R B L D E 2 f S Z x d W 9 0 O y w m c X V v d D t T Z W N 0 a W 9 u M S 9 D b 2 5 z b 2 x p Z G F k b 1 9 N a W N y b 3 J y d X R h c y 9 B d X R v U m V t b 3 Z l Z E N v b H V t b n M x L n t L T S B C Q V J S S U R P I C 0 g U E V B V E 9 O Q U w s M T d 9 J n F 1 b 3 Q 7 L C Z x d W 9 0 O 1 N l Y 3 R p b 2 4 x L 0 N v b n N v b G l k Y W R v X 0 1 p Y 3 J v c n J 1 d G F z L 0 F 1 d G 9 S Z W 1 v d m V k Q 2 9 s d W 1 u c z E u e 0 t N I E J B U l J J R E 8 g L S B B U k V B U y B Q V U J M S U N B U y w x O H 0 m c X V v d D s s J n F 1 b 3 Q 7 U 2 V j d G l v b j E v Q 2 9 u c 2 9 s a W R h Z G 9 f T W l j c m 9 y c n V 0 Y X M v Q X V 0 b 1 J l b W 9 2 Z W R D b 2 x 1 b W 5 z M S 5 7 S 0 0 g Q k F S U k l E T y A t I F Z J Q V M s M T l 9 J n F 1 b 3 Q 7 L C Z x d W 9 0 O 1 N l Y 3 R p b 2 4 x L 0 N v b n N v b G l k Y W R v X 0 1 p Y 3 J v c n J 1 d G F z L 0 F 1 d G 9 S Z W 1 v d m V k Q 2 9 s d W 1 u c z E u e 0 t N I E J B U l J J R E 8 g L S B U T 1 R B T C w y M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N v b n N v b G l k Y W R v X 0 1 p Y 3 J v c n J 1 d G F z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v b n N v b G l k Y W R v X 0 1 p Y 3 J v c n J 1 d G F z L 1 N l J T I w Z X h w Y W 5 k a S V D M y V C M y U y M G x f d m l h c 1 9 t a W N y b 3 J y d X R h X 0 J h c n J p Z G 9 N Y W 5 1 Y W w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b 2 5 z b 2 x p Z G F k b 1 9 N a W N y b 3 J y d X R h c y 9 D b 2 5 z d W x 0 Y X M l M j B j b 2 1 i a W 5 h Z G F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2 9 u c 2 9 s a W R h Z G 9 f T W l j c m 9 y c n V 0 Y X M v U 2 U l M j B l e H B h b m R p J U M z J U I z J T I w c F 9 h c m V h c 1 9 w d W J s a W N h c 1 9 C Y X J y a W R v T W F u d W F s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2 9 u c 2 9 s a W R h Z G 9 f T W l j c m 9 y c n V 0 Y X M v Q 2 9 s d W 1 u Y X M l M j B j b 2 4 l M j B u b 2 1 i c m U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B f Y X J l Y X N f c H V i b G l j Y X N f Q m F y c m l k b 0 1 h b n V h b C 9 P d H J h c y U y M G N v b H V t b m F z J T I w c X V p d G F k Y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w X 2 F y Z W F z X 3 B 1 Y m x p Y 2 F z X 0 J h c n J p Z G 9 N Y W 5 1 Y W w v Q 2 9 s d W 1 u Y X M l M j B y Z W 9 y Z G V u Y W R h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B f Y X J l Y X N f c H V i b G l j Y X N f Q m F y c m l k b 0 1 h b n V h b C 9 G a W x h c y U y M G Z p b H R y Y W R h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B f Y X J l Y X N f c H V i b G l j Y X N f Q m F y c m l k b 0 1 h b n V h b C 9 D b 2 x 1 b W 5 h J T I w Z G l u Y W 1 p e m F k Y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B f Y X J l Y X N f c H V i b G l j Y X N f Q m F y c m l k b 0 1 h b n V h b C 9 U Z X h 0 b y U y M G V u J T I w b W F 5 J U M z J U J B c 2 N 1 b G F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F 9 h c m V h c 1 9 w d W J s a W N h c 1 9 C Y X J y a W R v T W F u d W F s L 0 Z p b G F z J T I w Z m l s d H J h Z G F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B f Y X J l Y X N f c H V i b G l j Y X N f Q m F y c m l k b 0 1 h b n V h b C 9 W Y W x v c i U y M H J l Z W 1 w b G F 6 Y W R v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B f Y X J l Y X N f c H V i b G l j Y X N f Q m F y c m l k b 0 1 h b n V h b C 9 D b 2 x 1 b W 5 h c y U y M G N v b i U y M G 5 v b W J y Z S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F 9 h c m V h c 1 9 w d W J s a W N h c 1 9 C Y X J y a W R v T W F u d W F s L 1 B l c n N v b m F s a X p h Z G E l M j B h Z 3 J l Z 2 F k Y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B f Y X J l Y X N f c H V i b G l j Y X N f Q m F y c m l k b 0 1 h b n V h b C 9 U a X B v J T I w Y 2 F t Y m l h Z G 8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b F 9 2 a W F z X 2 1 p Y 3 J v c n J 1 d G F f Q m F y c m l k b 0 1 h b n V h b C 9 P d H J h c y U y M G N v b H V t b m F z J T I w c X V p d G F k Y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X 3 Z p Y X N f b W l j c m 9 y c n V 0 Y V 9 C Y X J y a W R v T W F u d W F s L 0 Z p b G F z J T I w Z m l s d H J h Z G F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F 9 h c m V h c 1 9 w d W J s a W N h c 1 9 C Y X J y a W R v T W F u d W F s L 0 Z p b G F z J T I w Y W d y d X B h Z G F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b F 9 2 a W F z X 2 1 p Y 3 J v c n J 1 d G F f Q m F y c m l k b 0 1 h b n V h b C 9 G a W x h c y U y M G F n c n V w Y W R h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v b n N v b G l k Y W R v X 0 1 p Y 3 J v c n J 1 d G F z L 0 N v b H V t b m F z J T I w c m V v c m R l b m F k Y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b 2 5 z b 2 x p Z G F k b 1 9 N a W N y b 3 J y d X R h c y 9 W Y W x v c i U y M H J l Z W 1 w b G F 6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2 9 u c 2 9 s a W R h Z G 9 f T W l j c m 9 y c n V 0 Y X M v U G V y c 2 9 u Y W x p e m F k Y S U y M G F n c m V n Y W R h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2 9 u c 2 9 s a W R h Z G 9 f T W l j c m 9 y c n V 0 Y X M v R m l s Y X M l M j B v c m R l b m F k Y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Y X J w Z X R h J T I w U m F p e j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z M 2 Y T M w M j Q 4 L T A x M j M t N D I y Y y 0 4 N W F k L T B i M W Z k N 2 Z m Y T Y 0 M S I g L z 4 8 R W 5 0 c n k g V H l w Z T 0 i U X V l c n l H c m 9 1 c E l E I i B W Y W x 1 Z T 0 i c z Z k M j U w N T c y L W J h Z T A t N D N k Z S 0 5 Z G R l L W N l N T Q 3 M j V k Y T c 5 Z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Z X h 0 I i A v P j x F b n R y e S B U e X B l P S J O Y W 1 l V X B k Y X R l Z E F m d G V y R m l s b C I g V m F s d W U 9 I m w x I i A v P j x F b n R y e S B U e X B l P S J O Y X Z p Z 2 F 0 a W 9 u U 3 R l c E 5 h b W U i I F Z h b H V l P S J z T m F 2 Z W d h Y 2 n D s 2 4 i I C 8 + P E V u d H J 5 I F R 5 c G U 9 I k Z p b G x l Z E N v b X B s Z X R l U m V z d W x 0 V G 9 X b 3 J r c 2 h l Z X Q i I F Z h b H V l P S J s M C I g L z 4 8 R W 5 0 c n k g V H l w Z T 0 i Q W R k Z W R U b 0 R h d G F N b 2 R l b C I g V m F s d W U 9 I m w w I i A v P j x F b n R y e S B U e X B l P S J G a W x s R X J y b 3 J D b 2 R l I i B W Y W x 1 Z T 0 i c 1 V u a 2 5 v d 2 4 i I C 8 + P E V u d H J 5 I F R 5 c G U 9 I k Z p b G x M Y X N 0 V X B k Y X R l Z C I g V m F s d W U 9 I m Q y M D I 1 L T A y L T E w V D E z O j I 0 O j U 4 L j U 1 N D k 2 M z R a I i A v P j x F b n R y e S B U e X B l P S J G a W x s U 3 R h d H V z I i B W Y W x 1 Z T 0 i c 0 N v b X B s Z X R l I i A v P j w v U 3 R h Y m x l R W 5 0 c m l l c z 4 8 L 0 l 0 Z W 0 + P E l 0 Z W 0 + P E l 0 Z W 1 M b 2 N h d G l v b j 4 8 S X R l b V R 5 c G U + R m 9 y b X V s Y T w v S X R l b V R 5 c G U + P E l 0 Z W 1 Q Y X R o P l N l Y 3 R p b 2 4 x L 0 N h c n B l d G E l M j B S Y W l 6 L 1 J 1 d G F B c m N o a X Z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2 F y c G V 0 Y S U y M F J h a X o v Q 2 F y c G V 0 Y V J h a X o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n x w y K G s U 4 k K D c z A 6 w y D k I g A A A A A C A A A A A A A D Z g A A w A A A A B A A A A C o 5 J A M z r g + g h V A Q m I s N a s S A A A A A A S A A A C g A A A A E A A A A H e 6 h + A e I u s m H A Q p f m B Y s y N Q A A A A E O F j E m T X l y b m 1 p I N P 2 J L O w p i p k U e X w S m t Z i W u I T o 5 i i B 4 6 w 1 3 7 9 y A j V G 7 Q o p H e F j / Y d 1 K z i B 3 v t s U q T 9 4 8 J 0 g Z p P T / 7 S H v R 5 1 h i O 6 D y V v 5 o U A A A A Q M 7 6 C t u Y 4 s a O 7 I T k 6 L 8 W e S v k v s 4 = < / D a t a M a s h u p > 
</file>

<file path=customXml/itemProps1.xml><?xml version="1.0" encoding="utf-8"?>
<ds:datastoreItem xmlns:ds="http://schemas.openxmlformats.org/officeDocument/2006/customXml" ds:itemID="{0A0B3CE9-DA83-4030-B9B1-FB6E54E5359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DIAS</vt:lpstr>
      <vt:lpstr>PATH</vt:lpstr>
      <vt:lpstr>Consolidado_Microrrutas</vt:lpstr>
      <vt:lpstr>Km-NoAtendidos</vt:lpstr>
      <vt:lpstr>Instructivo</vt:lpstr>
      <vt:lpstr>Instructivod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Wainer Zapata</dc:creator>
  <cp:lastModifiedBy>Katherine Cruz</cp:lastModifiedBy>
  <dcterms:created xsi:type="dcterms:W3CDTF">2015-06-05T18:19:34Z</dcterms:created>
  <dcterms:modified xsi:type="dcterms:W3CDTF">2025-05-26T15:52:12Z</dcterms:modified>
</cp:coreProperties>
</file>